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sjvan\Documents\Soils_Xcutting\ToolKit_Docs\"/>
    </mc:Choice>
  </mc:AlternateContent>
  <xr:revisionPtr revIDLastSave="0" documentId="13_ncr:1_{7A7FFFC8-E9E0-44B6-A12D-C0044228B3D1}" xr6:coauthVersionLast="47" xr6:coauthVersionMax="47" xr10:uidLastSave="{00000000-0000-0000-0000-000000000000}"/>
  <bookViews>
    <workbookView xWindow="0" yWindow="912" windowWidth="21192" windowHeight="11256" tabRatio="563" activeTab="3" xr2:uid="{00000000-000D-0000-FFFF-FFFF00000000}"/>
  </bookViews>
  <sheets>
    <sheet name="Template_Copy_English" sheetId="13" r:id="rId1"/>
    <sheet name="Template_Copy_Français" sheetId="7" r:id="rId2"/>
    <sheet name="Template_Copy_Español" sheetId="12" r:id="rId3"/>
    <sheet name="EXAMPLE_Kitale_garden_2023" sheetId="9" r:id="rId4"/>
    <sheet name="EXAMPLE_garden_NY" sheetId="8" r:id="rId5"/>
    <sheet name="garden_test2" sheetId="10" r:id="rId6"/>
    <sheet name="INIA_maiz_auditorio" sheetId="11" r:id="rId7"/>
  </sheets>
  <definedNames>
    <definedName name="CumInfilt" localSheetId="4">EXAMPLE_garden_NY!$J$7:INDEX(EXAMPLE_garden_NY!$J$7:$J$22,COUNT(EXAMPLE_garden_NY!$J$7:$J$22))</definedName>
    <definedName name="CumInfilt" localSheetId="3">EXAMPLE_Kitale_garden_2023!$J$7:INDEX(EXAMPLE_Kitale_garden_2023!$J$7:$J$22,COUNT(EXAMPLE_Kitale_garden_2023!$J$7:$J$22))</definedName>
    <definedName name="CumInfilt" localSheetId="5">garden_test2!$J$7:INDEX(garden_test2!$J$7:$J$22,COUNT(garden_test2!$J$7:$J$22))</definedName>
    <definedName name="CumInfilt" localSheetId="6">INIA_maiz_auditorio!$J$7:INDEX(INIA_maiz_auditorio!$J$7:$J$22,COUNT(INIA_maiz_auditorio!$J$7:$J$22))</definedName>
    <definedName name="CumInfilt" localSheetId="0">Template_Copy_English!$J$7:INDEX(Template_Copy_English!$J$7:$J$22,COUNT(Template_Copy_English!$J$7:$J$22))</definedName>
    <definedName name="CumInfilt" localSheetId="2">Template_Copy_Español!$J$7:INDEX(Template_Copy_Español!$J$7:$J$22,COUNT(Template_Copy_Español!$J$7:$J$22))</definedName>
    <definedName name="CumInfilt">Template_Copy_Français!$J$7:INDEX(Template_Copy_Français!$J$7:$J$22,COUNT(Template_Copy_Français!$J$7:$J$22))</definedName>
    <definedName name="CumInfiltSelect" localSheetId="4">EXAMPLE_garden_NY!$K$7:INDEX(EXAMPLE_garden_NY!$K$7:$K$22,COUNT(EXAMPLE_garden_NY!$K$7:$K$22))</definedName>
    <definedName name="CumInfiltSelect" localSheetId="3">EXAMPLE_Kitale_garden_2023!$K$7:INDEX(EXAMPLE_Kitale_garden_2023!$K$7:$K$22,COUNT(EXAMPLE_Kitale_garden_2023!$K$7:$K$22))</definedName>
    <definedName name="CumInfiltSelect" localSheetId="5">garden_test2!$K$7:INDEX(garden_test2!$K$7:$K$22,COUNT(garden_test2!$K$7:$K$22))</definedName>
    <definedName name="CumInfiltSelect" localSheetId="6">INIA_maiz_auditorio!$K$7:INDEX(INIA_maiz_auditorio!$K$7:$K$22,COUNT(INIA_maiz_auditorio!$K$7:$K$22))</definedName>
    <definedName name="CumInfiltSelect" localSheetId="0">Template_Copy_English!$K$7:INDEX(Template_Copy_English!$K$7:$K$22,COUNT(Template_Copy_English!$K$7:$K$22))</definedName>
    <definedName name="CumInfiltSelect" localSheetId="2">Template_Copy_Español!$K$7:INDEX(Template_Copy_Español!$K$7:$K$22,COUNT(Template_Copy_Español!$K$7:$K$22))</definedName>
    <definedName name="CumInfiltSelect">Template_Copy_Français!$K$7:INDEX(Template_Copy_Français!$K$7:$K$22,COUNT(Template_Copy_Français!$K$7:$K$22))</definedName>
    <definedName name="CumTime" comment="automatic dynamic range to avoid final blanks in x-values of plot infilt. vs. time" localSheetId="4">EXAMPLE_garden_NY!$I$7:INDEX(EXAMPLE_garden_NY!$I$7:$I$22,COUNT(EXAMPLE_garden_NY!$I$7:$I$22))</definedName>
    <definedName name="CumTime" comment="automatic dynamic range to avoid final blanks in x-values of plot infilt. vs. time" localSheetId="3">EXAMPLE_Kitale_garden_2023!$I$7:INDEX(EXAMPLE_Kitale_garden_2023!$I$7:$I$22,COUNT(EXAMPLE_Kitale_garden_2023!$I$7:$I$22))</definedName>
    <definedName name="CumTime" comment="automatic dynamic range to avoid final blanks in x-values of plot infilt. vs. time" localSheetId="5">garden_test2!$I$7:INDEX(garden_test2!$I$7:$I$22,COUNT(garden_test2!$I$7:$I$22))</definedName>
    <definedName name="CumTime" comment="automatic dynamic range to avoid final blanks in x-values of plot infilt. vs. time" localSheetId="6">INIA_maiz_auditorio!$I$7:INDEX(INIA_maiz_auditorio!$I$7:$I$22,COUNT(INIA_maiz_auditorio!$I$7:$I$22))</definedName>
    <definedName name="CumTime" comment="automatic dynamic range to avoid final blanks in x-values of plot infilt. vs. time" localSheetId="0">Template_Copy_English!$I$7:INDEX(Template_Copy_English!$I$7:$I$22,COUNT(Template_Copy_English!$I$7:$I$22))</definedName>
    <definedName name="CumTime" comment="automatic dynamic range to avoid final blanks in x-values of plot infilt. vs. time" localSheetId="2">Template_Copy_Español!$I$7:INDEX(Template_Copy_Español!$I$7:$I$22,COUNT(Template_Copy_Español!$I$7:$I$22))</definedName>
    <definedName name="CumTime" comment="automatic dynamic range to avoid final blanks in x-values of plot infilt. vs. time">Template_Copy_Français!$I$7:INDEX(Template_Copy_Français!$I$7:$I$22,COUNT(Template_Copy_Français!$I$7:$I$22))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2" i="13" l="1"/>
  <c r="Z31" i="13" s="1"/>
  <c r="AB31" i="13" s="1"/>
  <c r="J22" i="13"/>
  <c r="K22" i="13" s="1"/>
  <c r="I22" i="13"/>
  <c r="H22" i="13"/>
  <c r="F22" i="13"/>
  <c r="E22" i="13"/>
  <c r="D22" i="13"/>
  <c r="G22" i="13" s="1"/>
  <c r="J21" i="13"/>
  <c r="K21" i="13" s="1"/>
  <c r="I21" i="13"/>
  <c r="H21" i="13"/>
  <c r="F21" i="13"/>
  <c r="E21" i="13"/>
  <c r="D21" i="13"/>
  <c r="G21" i="13" s="1"/>
  <c r="A7" i="13"/>
  <c r="A8" i="13" s="1"/>
  <c r="X32" i="12"/>
  <c r="Z31" i="12"/>
  <c r="AB31" i="12" s="1"/>
  <c r="J22" i="12"/>
  <c r="K22" i="12" s="1"/>
  <c r="I22" i="12"/>
  <c r="H22" i="12"/>
  <c r="F22" i="12"/>
  <c r="E22" i="12"/>
  <c r="D22" i="12"/>
  <c r="G22" i="12" s="1"/>
  <c r="J21" i="12"/>
  <c r="K21" i="12" s="1"/>
  <c r="I21" i="12"/>
  <c r="H21" i="12"/>
  <c r="F21" i="12"/>
  <c r="E21" i="12"/>
  <c r="D21" i="12"/>
  <c r="G21" i="12" s="1"/>
  <c r="C7" i="12"/>
  <c r="C8" i="12" s="1"/>
  <c r="Z31" i="7"/>
  <c r="AB31" i="7" s="1"/>
  <c r="X32" i="11"/>
  <c r="Z31" i="11" s="1"/>
  <c r="AB31" i="11" s="1"/>
  <c r="J22" i="11"/>
  <c r="K22" i="11" s="1"/>
  <c r="I22" i="11"/>
  <c r="H22" i="11"/>
  <c r="F22" i="11"/>
  <c r="E22" i="11"/>
  <c r="D22" i="11"/>
  <c r="G22" i="11" s="1"/>
  <c r="J21" i="11"/>
  <c r="K21" i="11" s="1"/>
  <c r="I21" i="11"/>
  <c r="H21" i="11"/>
  <c r="F21" i="11"/>
  <c r="E21" i="11"/>
  <c r="D21" i="11"/>
  <c r="G21" i="11" s="1"/>
  <c r="A7" i="11"/>
  <c r="E7" i="11" s="1"/>
  <c r="X32" i="10"/>
  <c r="Z31" i="10" s="1"/>
  <c r="AB31" i="10" s="1"/>
  <c r="J22" i="10"/>
  <c r="K22" i="10" s="1"/>
  <c r="I22" i="10"/>
  <c r="H22" i="10"/>
  <c r="F22" i="10"/>
  <c r="E22" i="10"/>
  <c r="D22" i="10"/>
  <c r="G22" i="10" s="1"/>
  <c r="J21" i="10"/>
  <c r="K21" i="10" s="1"/>
  <c r="I21" i="10"/>
  <c r="H21" i="10"/>
  <c r="F21" i="10"/>
  <c r="E21" i="10"/>
  <c r="D21" i="10"/>
  <c r="G21" i="10" s="1"/>
  <c r="A7" i="10"/>
  <c r="E7" i="10" s="1"/>
  <c r="F7" i="10" s="1"/>
  <c r="AG21" i="9"/>
  <c r="X32" i="9"/>
  <c r="Z31" i="9" s="1"/>
  <c r="AB31" i="9" s="1"/>
  <c r="J22" i="9"/>
  <c r="K22" i="9" s="1"/>
  <c r="I22" i="9"/>
  <c r="H22" i="9"/>
  <c r="D22" i="9"/>
  <c r="G22" i="9" s="1"/>
  <c r="F22" i="9"/>
  <c r="E22" i="9"/>
  <c r="J21" i="9"/>
  <c r="K21" i="9" s="1"/>
  <c r="I21" i="9"/>
  <c r="H21" i="9"/>
  <c r="D21" i="9"/>
  <c r="G21" i="9" s="1"/>
  <c r="F21" i="9"/>
  <c r="E21" i="9"/>
  <c r="A7" i="9"/>
  <c r="A8" i="9" s="1"/>
  <c r="X32" i="8"/>
  <c r="Z31" i="8" s="1"/>
  <c r="AB31" i="8" s="1"/>
  <c r="J22" i="8"/>
  <c r="K22" i="8" s="1"/>
  <c r="I22" i="8"/>
  <c r="H22" i="8"/>
  <c r="F22" i="8"/>
  <c r="E22" i="8"/>
  <c r="D22" i="8"/>
  <c r="G22" i="8" s="1"/>
  <c r="J21" i="8"/>
  <c r="K21" i="8" s="1"/>
  <c r="I21" i="8"/>
  <c r="H21" i="8"/>
  <c r="F21" i="8"/>
  <c r="E21" i="8"/>
  <c r="D21" i="8"/>
  <c r="G21" i="8" s="1"/>
  <c r="A7" i="8"/>
  <c r="D7" i="8" s="1"/>
  <c r="G7" i="8" s="1"/>
  <c r="I7" i="8" s="1"/>
  <c r="X32" i="7"/>
  <c r="C7" i="7"/>
  <c r="E7" i="7" s="1"/>
  <c r="F7" i="7" s="1"/>
  <c r="J21" i="7"/>
  <c r="K21" i="7" s="1"/>
  <c r="J22" i="7"/>
  <c r="K22" i="7" s="1"/>
  <c r="I21" i="7"/>
  <c r="I22" i="7"/>
  <c r="H22" i="7"/>
  <c r="H21" i="7"/>
  <c r="F21" i="7"/>
  <c r="F22" i="7"/>
  <c r="E21" i="7"/>
  <c r="E22" i="7"/>
  <c r="D21" i="7"/>
  <c r="G21" i="7" s="1"/>
  <c r="D22" i="7"/>
  <c r="G22" i="7" s="1"/>
  <c r="D7" i="13" l="1"/>
  <c r="G7" i="13" s="1"/>
  <c r="I7" i="13" s="1"/>
  <c r="E7" i="13"/>
  <c r="F7" i="13" s="1"/>
  <c r="H7" i="13" s="1"/>
  <c r="J7" i="13" s="1"/>
  <c r="K7" i="13" s="1"/>
  <c r="E8" i="13"/>
  <c r="F8" i="13" s="1"/>
  <c r="D7" i="12"/>
  <c r="G7" i="12" s="1"/>
  <c r="I7" i="12" s="1"/>
  <c r="E8" i="12"/>
  <c r="F8" i="12" s="1"/>
  <c r="E7" i="12"/>
  <c r="F7" i="12"/>
  <c r="H7" i="12" s="1"/>
  <c r="A8" i="11"/>
  <c r="E8" i="11" s="1"/>
  <c r="D7" i="11"/>
  <c r="G7" i="11" s="1"/>
  <c r="I7" i="11" s="1"/>
  <c r="F7" i="11"/>
  <c r="H7" i="11" s="1"/>
  <c r="E7" i="9"/>
  <c r="F7" i="9" s="1"/>
  <c r="H7" i="9" s="1"/>
  <c r="A8" i="8"/>
  <c r="H7" i="7"/>
  <c r="D7" i="7"/>
  <c r="G7" i="7" s="1"/>
  <c r="I7" i="7" s="1"/>
  <c r="C8" i="7"/>
  <c r="D7" i="9"/>
  <c r="AE8" i="9"/>
  <c r="AG8" i="9" s="1"/>
  <c r="AH8" i="9" s="1"/>
  <c r="E8" i="9"/>
  <c r="F8" i="9" s="1"/>
  <c r="AE7" i="9"/>
  <c r="AG7" i="9" s="1"/>
  <c r="AH7" i="9" s="1"/>
  <c r="E7" i="8"/>
  <c r="F7" i="8" s="1"/>
  <c r="H7" i="8" s="1"/>
  <c r="J7" i="8" s="1"/>
  <c r="K7" i="8" s="1"/>
  <c r="H7" i="10"/>
  <c r="D7" i="10"/>
  <c r="G7" i="10" s="1"/>
  <c r="I7" i="10" s="1"/>
  <c r="A8" i="10"/>
  <c r="D8" i="12" l="1"/>
  <c r="D8" i="13"/>
  <c r="H8" i="13"/>
  <c r="A9" i="13"/>
  <c r="G8" i="13"/>
  <c r="I8" i="13" s="1"/>
  <c r="J8" i="13" s="1"/>
  <c r="K8" i="13" s="1"/>
  <c r="C9" i="12"/>
  <c r="G8" i="12"/>
  <c r="I8" i="12" s="1"/>
  <c r="J7" i="12"/>
  <c r="K7" i="12" s="1"/>
  <c r="H8" i="12"/>
  <c r="J8" i="12" s="1"/>
  <c r="K8" i="12" s="1"/>
  <c r="F8" i="11"/>
  <c r="H8" i="11" s="1"/>
  <c r="D8" i="11"/>
  <c r="A9" i="11" s="1"/>
  <c r="J7" i="11"/>
  <c r="K7" i="11" s="1"/>
  <c r="H8" i="9"/>
  <c r="J7" i="7"/>
  <c r="K7" i="7" s="1"/>
  <c r="E8" i="8"/>
  <c r="F8" i="8" s="1"/>
  <c r="H8" i="8" s="1"/>
  <c r="D8" i="8"/>
  <c r="G7" i="9"/>
  <c r="I7" i="9" s="1"/>
  <c r="J7" i="9" s="1"/>
  <c r="K7" i="9" s="1"/>
  <c r="AF7" i="9"/>
  <c r="D8" i="7"/>
  <c r="E8" i="7"/>
  <c r="F8" i="7" s="1"/>
  <c r="H8" i="7" s="1"/>
  <c r="D8" i="9"/>
  <c r="J7" i="10"/>
  <c r="K7" i="10" s="1"/>
  <c r="E8" i="10"/>
  <c r="F8" i="10" s="1"/>
  <c r="H8" i="10" s="1"/>
  <c r="D8" i="10"/>
  <c r="E9" i="13" l="1"/>
  <c r="F9" i="13" s="1"/>
  <c r="H9" i="13" s="1"/>
  <c r="D9" i="13"/>
  <c r="D9" i="12"/>
  <c r="E9" i="12"/>
  <c r="F9" i="12" s="1"/>
  <c r="H9" i="12" s="1"/>
  <c r="G8" i="11"/>
  <c r="I8" i="11" s="1"/>
  <c r="J8" i="11" s="1"/>
  <c r="K8" i="11" s="1"/>
  <c r="E9" i="11"/>
  <c r="F9" i="11" s="1"/>
  <c r="H9" i="11" s="1"/>
  <c r="D9" i="11"/>
  <c r="G8" i="9"/>
  <c r="I8" i="9" s="1"/>
  <c r="J8" i="9" s="1"/>
  <c r="K8" i="9" s="1"/>
  <c r="AF8" i="9"/>
  <c r="A9" i="9"/>
  <c r="G8" i="7"/>
  <c r="I8" i="7" s="1"/>
  <c r="J8" i="7" s="1"/>
  <c r="K8" i="7" s="1"/>
  <c r="C9" i="7"/>
  <c r="A9" i="8"/>
  <c r="G8" i="8"/>
  <c r="I8" i="8" s="1"/>
  <c r="J8" i="8" s="1"/>
  <c r="K8" i="8" s="1"/>
  <c r="G8" i="10"/>
  <c r="I8" i="10" s="1"/>
  <c r="J8" i="10" s="1"/>
  <c r="K8" i="10" s="1"/>
  <c r="A9" i="10"/>
  <c r="A10" i="13" l="1"/>
  <c r="G9" i="13"/>
  <c r="I9" i="13" s="1"/>
  <c r="J9" i="13" s="1"/>
  <c r="K9" i="13" s="1"/>
  <c r="C10" i="12"/>
  <c r="G9" i="12"/>
  <c r="I9" i="12" s="1"/>
  <c r="J9" i="12" s="1"/>
  <c r="K9" i="12" s="1"/>
  <c r="G9" i="11"/>
  <c r="I9" i="11" s="1"/>
  <c r="J9" i="11" s="1"/>
  <c r="K9" i="11" s="1"/>
  <c r="A10" i="11"/>
  <c r="D9" i="8"/>
  <c r="E9" i="8"/>
  <c r="F9" i="8" s="1"/>
  <c r="H9" i="8" s="1"/>
  <c r="D9" i="7"/>
  <c r="E9" i="7"/>
  <c r="F9" i="7" s="1"/>
  <c r="H9" i="7" s="1"/>
  <c r="D9" i="9"/>
  <c r="E9" i="9"/>
  <c r="F9" i="9" s="1"/>
  <c r="H9" i="9" s="1"/>
  <c r="AE9" i="9"/>
  <c r="AG9" i="9" s="1"/>
  <c r="AH9" i="9" s="1"/>
  <c r="D9" i="10"/>
  <c r="E9" i="10"/>
  <c r="F9" i="10" s="1"/>
  <c r="H9" i="10" s="1"/>
  <c r="D10" i="13" l="1"/>
  <c r="E10" i="13"/>
  <c r="F10" i="13" s="1"/>
  <c r="H10" i="13" s="1"/>
  <c r="E10" i="12"/>
  <c r="F10" i="12" s="1"/>
  <c r="H10" i="12" s="1"/>
  <c r="D10" i="12"/>
  <c r="E10" i="11"/>
  <c r="F10" i="11" s="1"/>
  <c r="H10" i="11" s="1"/>
  <c r="D10" i="11"/>
  <c r="A10" i="9"/>
  <c r="G9" i="9"/>
  <c r="I9" i="9" s="1"/>
  <c r="J9" i="9" s="1"/>
  <c r="K9" i="9" s="1"/>
  <c r="AF9" i="9"/>
  <c r="C10" i="7"/>
  <c r="G9" i="7"/>
  <c r="I9" i="7" s="1"/>
  <c r="J9" i="7" s="1"/>
  <c r="K9" i="7" s="1"/>
  <c r="A10" i="8"/>
  <c r="G9" i="8"/>
  <c r="I9" i="8" s="1"/>
  <c r="J9" i="8" s="1"/>
  <c r="K9" i="8" s="1"/>
  <c r="G9" i="10"/>
  <c r="I9" i="10" s="1"/>
  <c r="J9" i="10" s="1"/>
  <c r="K9" i="10" s="1"/>
  <c r="A10" i="10"/>
  <c r="A11" i="13" l="1"/>
  <c r="G10" i="13"/>
  <c r="I10" i="13" s="1"/>
  <c r="J10" i="13" s="1"/>
  <c r="K10" i="13" s="1"/>
  <c r="C11" i="12"/>
  <c r="G10" i="12"/>
  <c r="I10" i="12" s="1"/>
  <c r="J10" i="12" s="1"/>
  <c r="K10" i="12" s="1"/>
  <c r="G10" i="11"/>
  <c r="I10" i="11" s="1"/>
  <c r="J10" i="11" s="1"/>
  <c r="K10" i="11" s="1"/>
  <c r="A11" i="11"/>
  <c r="D10" i="9"/>
  <c r="AE10" i="9"/>
  <c r="AG10" i="9" s="1"/>
  <c r="AH10" i="9" s="1"/>
  <c r="E10" i="9"/>
  <c r="F10" i="9" s="1"/>
  <c r="H10" i="9" s="1"/>
  <c r="E10" i="8"/>
  <c r="F10" i="8" s="1"/>
  <c r="H10" i="8" s="1"/>
  <c r="D10" i="8"/>
  <c r="D10" i="7"/>
  <c r="E10" i="7"/>
  <c r="F10" i="7" s="1"/>
  <c r="H10" i="7" s="1"/>
  <c r="E10" i="10"/>
  <c r="F10" i="10" s="1"/>
  <c r="H10" i="10" s="1"/>
  <c r="D10" i="10"/>
  <c r="E11" i="13" l="1"/>
  <c r="F11" i="13" s="1"/>
  <c r="H11" i="13" s="1"/>
  <c r="D11" i="13"/>
  <c r="E11" i="12"/>
  <c r="F11" i="12" s="1"/>
  <c r="H11" i="12" s="1"/>
  <c r="D11" i="12"/>
  <c r="E11" i="11"/>
  <c r="F11" i="11" s="1"/>
  <c r="H11" i="11" s="1"/>
  <c r="D11" i="11"/>
  <c r="C11" i="7"/>
  <c r="G10" i="7"/>
  <c r="I10" i="7" s="1"/>
  <c r="J10" i="7" s="1"/>
  <c r="K10" i="7" s="1"/>
  <c r="A11" i="9"/>
  <c r="G10" i="9"/>
  <c r="I10" i="9" s="1"/>
  <c r="J10" i="9" s="1"/>
  <c r="K10" i="9" s="1"/>
  <c r="AF10" i="9"/>
  <c r="G10" i="8"/>
  <c r="I10" i="8" s="1"/>
  <c r="J10" i="8" s="1"/>
  <c r="K10" i="8" s="1"/>
  <c r="A11" i="8"/>
  <c r="G10" i="10"/>
  <c r="I10" i="10" s="1"/>
  <c r="J10" i="10" s="1"/>
  <c r="K10" i="10" s="1"/>
  <c r="A11" i="10"/>
  <c r="A12" i="13" l="1"/>
  <c r="G11" i="13"/>
  <c r="I11" i="13" s="1"/>
  <c r="J11" i="13" s="1"/>
  <c r="K11" i="13" s="1"/>
  <c r="G11" i="12"/>
  <c r="I11" i="12" s="1"/>
  <c r="J11" i="12" s="1"/>
  <c r="K11" i="12" s="1"/>
  <c r="C12" i="12"/>
  <c r="G11" i="11"/>
  <c r="I11" i="11" s="1"/>
  <c r="J11" i="11" s="1"/>
  <c r="K11" i="11" s="1"/>
  <c r="A12" i="11"/>
  <c r="E11" i="9"/>
  <c r="F11" i="9" s="1"/>
  <c r="H11" i="9" s="1"/>
  <c r="D11" i="9"/>
  <c r="AE11" i="9"/>
  <c r="AG11" i="9" s="1"/>
  <c r="AH11" i="9" s="1"/>
  <c r="D11" i="7"/>
  <c r="E11" i="7"/>
  <c r="F11" i="7" s="1"/>
  <c r="H11" i="7" s="1"/>
  <c r="D11" i="8"/>
  <c r="E11" i="8"/>
  <c r="F11" i="8" s="1"/>
  <c r="H11" i="8" s="1"/>
  <c r="E11" i="10"/>
  <c r="F11" i="10" s="1"/>
  <c r="H11" i="10" s="1"/>
  <c r="D11" i="10"/>
  <c r="E12" i="13" l="1"/>
  <c r="F12" i="13" s="1"/>
  <c r="H12" i="13" s="1"/>
  <c r="D12" i="13"/>
  <c r="E12" i="12"/>
  <c r="F12" i="12" s="1"/>
  <c r="H12" i="12" s="1"/>
  <c r="D12" i="12"/>
  <c r="E12" i="11"/>
  <c r="F12" i="11" s="1"/>
  <c r="H12" i="11" s="1"/>
  <c r="D12" i="11"/>
  <c r="A12" i="8"/>
  <c r="G11" i="8"/>
  <c r="I11" i="8" s="1"/>
  <c r="J11" i="8" s="1"/>
  <c r="K11" i="8" s="1"/>
  <c r="AF11" i="9"/>
  <c r="A12" i="9"/>
  <c r="G11" i="9"/>
  <c r="I11" i="9" s="1"/>
  <c r="J11" i="9" s="1"/>
  <c r="K11" i="9" s="1"/>
  <c r="C12" i="7"/>
  <c r="G11" i="7"/>
  <c r="I11" i="7" s="1"/>
  <c r="J11" i="7" s="1"/>
  <c r="K11" i="7" s="1"/>
  <c r="G11" i="10"/>
  <c r="I11" i="10" s="1"/>
  <c r="J11" i="10" s="1"/>
  <c r="K11" i="10" s="1"/>
  <c r="A12" i="10"/>
  <c r="A13" i="13" l="1"/>
  <c r="G12" i="13"/>
  <c r="I12" i="13" s="1"/>
  <c r="J12" i="13" s="1"/>
  <c r="K12" i="13" s="1"/>
  <c r="C13" i="12"/>
  <c r="G12" i="12"/>
  <c r="I12" i="12" s="1"/>
  <c r="J12" i="12" s="1"/>
  <c r="K12" i="12" s="1"/>
  <c r="G12" i="11"/>
  <c r="I12" i="11" s="1"/>
  <c r="J12" i="11" s="1"/>
  <c r="K12" i="11" s="1"/>
  <c r="A13" i="11"/>
  <c r="D12" i="7"/>
  <c r="E12" i="7"/>
  <c r="F12" i="7" s="1"/>
  <c r="H12" i="7" s="1"/>
  <c r="AE12" i="9"/>
  <c r="AG12" i="9" s="1"/>
  <c r="AH12" i="9" s="1"/>
  <c r="E12" i="9"/>
  <c r="F12" i="9" s="1"/>
  <c r="H12" i="9" s="1"/>
  <c r="D12" i="9"/>
  <c r="E12" i="8"/>
  <c r="F12" i="8" s="1"/>
  <c r="H12" i="8" s="1"/>
  <c r="D12" i="8"/>
  <c r="D12" i="10"/>
  <c r="E12" i="10"/>
  <c r="F12" i="10" s="1"/>
  <c r="H12" i="10" s="1"/>
  <c r="E13" i="13" l="1"/>
  <c r="F13" i="13" s="1"/>
  <c r="H13" i="13" s="1"/>
  <c r="D13" i="13"/>
  <c r="E13" i="12"/>
  <c r="F13" i="12"/>
  <c r="H13" i="12" s="1"/>
  <c r="D13" i="12"/>
  <c r="E13" i="11"/>
  <c r="F13" i="11" s="1"/>
  <c r="H13" i="11" s="1"/>
  <c r="D13" i="11"/>
  <c r="G12" i="9"/>
  <c r="I12" i="9" s="1"/>
  <c r="J12" i="9" s="1"/>
  <c r="K12" i="9" s="1"/>
  <c r="AF12" i="9"/>
  <c r="A13" i="9"/>
  <c r="A13" i="8"/>
  <c r="G12" i="8"/>
  <c r="I12" i="8" s="1"/>
  <c r="J12" i="8" s="1"/>
  <c r="K12" i="8" s="1"/>
  <c r="G12" i="7"/>
  <c r="I12" i="7" s="1"/>
  <c r="J12" i="7" s="1"/>
  <c r="K12" i="7" s="1"/>
  <c r="C13" i="7"/>
  <c r="A13" i="10"/>
  <c r="G12" i="10"/>
  <c r="I12" i="10" s="1"/>
  <c r="J12" i="10" s="1"/>
  <c r="K12" i="10" s="1"/>
  <c r="G13" i="13" l="1"/>
  <c r="I13" i="13" s="1"/>
  <c r="J13" i="13" s="1"/>
  <c r="K13" i="13" s="1"/>
  <c r="A14" i="13"/>
  <c r="C14" i="12"/>
  <c r="G13" i="12"/>
  <c r="I13" i="12" s="1"/>
  <c r="J13" i="12" s="1"/>
  <c r="K13" i="12" s="1"/>
  <c r="A14" i="11"/>
  <c r="G13" i="11"/>
  <c r="I13" i="11" s="1"/>
  <c r="J13" i="11" s="1"/>
  <c r="K13" i="11" s="1"/>
  <c r="D13" i="7"/>
  <c r="E13" i="7"/>
  <c r="F13" i="7" s="1"/>
  <c r="H13" i="7" s="1"/>
  <c r="D13" i="8"/>
  <c r="E13" i="8"/>
  <c r="F13" i="8" s="1"/>
  <c r="H13" i="8" s="1"/>
  <c r="D13" i="9"/>
  <c r="E13" i="9"/>
  <c r="F13" i="9" s="1"/>
  <c r="H13" i="9" s="1"/>
  <c r="AE13" i="9"/>
  <c r="AG13" i="9" s="1"/>
  <c r="AH13" i="9" s="1"/>
  <c r="E13" i="10"/>
  <c r="F13" i="10" s="1"/>
  <c r="H13" i="10" s="1"/>
  <c r="D13" i="10"/>
  <c r="E14" i="13" l="1"/>
  <c r="F14" i="13" s="1"/>
  <c r="H14" i="13" s="1"/>
  <c r="D14" i="13"/>
  <c r="E14" i="12"/>
  <c r="F14" i="12" s="1"/>
  <c r="H14" i="12" s="1"/>
  <c r="D14" i="12"/>
  <c r="D14" i="11"/>
  <c r="E14" i="11"/>
  <c r="F14" i="11" s="1"/>
  <c r="H14" i="11" s="1"/>
  <c r="A14" i="9"/>
  <c r="G13" i="9"/>
  <c r="I13" i="9" s="1"/>
  <c r="J13" i="9" s="1"/>
  <c r="K13" i="9" s="1"/>
  <c r="AF13" i="9"/>
  <c r="A14" i="8"/>
  <c r="G13" i="8"/>
  <c r="I13" i="8" s="1"/>
  <c r="J13" i="8" s="1"/>
  <c r="K13" i="8" s="1"/>
  <c r="C14" i="7"/>
  <c r="G13" i="7"/>
  <c r="I13" i="7" s="1"/>
  <c r="J13" i="7" s="1"/>
  <c r="K13" i="7" s="1"/>
  <c r="A14" i="10"/>
  <c r="G13" i="10"/>
  <c r="I13" i="10" s="1"/>
  <c r="J13" i="10" s="1"/>
  <c r="K13" i="10" s="1"/>
  <c r="A15" i="13" l="1"/>
  <c r="G14" i="13"/>
  <c r="I14" i="13" s="1"/>
  <c r="J14" i="13" s="1"/>
  <c r="K14" i="13" s="1"/>
  <c r="C15" i="12"/>
  <c r="G14" i="12"/>
  <c r="I14" i="12" s="1"/>
  <c r="J14" i="12" s="1"/>
  <c r="K14" i="12" s="1"/>
  <c r="A15" i="11"/>
  <c r="G14" i="11"/>
  <c r="I14" i="11" s="1"/>
  <c r="J14" i="11" s="1"/>
  <c r="K14" i="11" s="1"/>
  <c r="D14" i="8"/>
  <c r="E14" i="8"/>
  <c r="F14" i="8" s="1"/>
  <c r="H14" i="8" s="1"/>
  <c r="E14" i="9"/>
  <c r="F14" i="9" s="1"/>
  <c r="H14" i="9" s="1"/>
  <c r="AE14" i="9"/>
  <c r="AG14" i="9" s="1"/>
  <c r="AH14" i="9" s="1"/>
  <c r="D14" i="9"/>
  <c r="D14" i="7"/>
  <c r="E14" i="7"/>
  <c r="F14" i="7" s="1"/>
  <c r="H14" i="7" s="1"/>
  <c r="D14" i="10"/>
  <c r="E14" i="10"/>
  <c r="F14" i="10" s="1"/>
  <c r="H14" i="10" s="1"/>
  <c r="D15" i="13" l="1"/>
  <c r="E15" i="13"/>
  <c r="F15" i="13" s="1"/>
  <c r="H15" i="13" s="1"/>
  <c r="E15" i="12"/>
  <c r="F15" i="12" s="1"/>
  <c r="H15" i="12" s="1"/>
  <c r="D15" i="12"/>
  <c r="E15" i="11"/>
  <c r="F15" i="11" s="1"/>
  <c r="H15" i="11" s="1"/>
  <c r="D15" i="11"/>
  <c r="A15" i="8"/>
  <c r="G14" i="8"/>
  <c r="I14" i="8" s="1"/>
  <c r="J14" i="8" s="1"/>
  <c r="K14" i="8" s="1"/>
  <c r="AF14" i="9"/>
  <c r="G14" i="9"/>
  <c r="I14" i="9" s="1"/>
  <c r="J14" i="9" s="1"/>
  <c r="K14" i="9" s="1"/>
  <c r="A15" i="9"/>
  <c r="G14" i="7"/>
  <c r="I14" i="7" s="1"/>
  <c r="J14" i="7" s="1"/>
  <c r="K14" i="7" s="1"/>
  <c r="C15" i="7"/>
  <c r="A15" i="10"/>
  <c r="G14" i="10"/>
  <c r="I14" i="10" s="1"/>
  <c r="J14" i="10" s="1"/>
  <c r="K14" i="10" s="1"/>
  <c r="G15" i="13" l="1"/>
  <c r="I15" i="13" s="1"/>
  <c r="J15" i="13" s="1"/>
  <c r="K15" i="13" s="1"/>
  <c r="A16" i="13"/>
  <c r="G15" i="12"/>
  <c r="I15" i="12" s="1"/>
  <c r="J15" i="12" s="1"/>
  <c r="K15" i="12" s="1"/>
  <c r="C16" i="12"/>
  <c r="G15" i="11"/>
  <c r="I15" i="11" s="1"/>
  <c r="J15" i="11" s="1"/>
  <c r="K15" i="11" s="1"/>
  <c r="A16" i="11"/>
  <c r="D15" i="7"/>
  <c r="E15" i="7"/>
  <c r="F15" i="7" s="1"/>
  <c r="H15" i="7" s="1"/>
  <c r="D15" i="9"/>
  <c r="AE15" i="9"/>
  <c r="AG15" i="9" s="1"/>
  <c r="AH15" i="9" s="1"/>
  <c r="E15" i="9"/>
  <c r="F15" i="9" s="1"/>
  <c r="H15" i="9" s="1"/>
  <c r="D15" i="8"/>
  <c r="E15" i="8"/>
  <c r="F15" i="8" s="1"/>
  <c r="H15" i="8" s="1"/>
  <c r="E15" i="10"/>
  <c r="F15" i="10" s="1"/>
  <c r="H15" i="10" s="1"/>
  <c r="D15" i="10"/>
  <c r="E16" i="13" l="1"/>
  <c r="F16" i="13" s="1"/>
  <c r="H16" i="13" s="1"/>
  <c r="D16" i="13"/>
  <c r="E16" i="12"/>
  <c r="F16" i="12" s="1"/>
  <c r="H16" i="12" s="1"/>
  <c r="D16" i="12"/>
  <c r="D16" i="11"/>
  <c r="E16" i="11"/>
  <c r="F16" i="11" s="1"/>
  <c r="H16" i="11" s="1"/>
  <c r="AF15" i="9"/>
  <c r="A16" i="9"/>
  <c r="G15" i="9"/>
  <c r="I15" i="9" s="1"/>
  <c r="J15" i="9" s="1"/>
  <c r="K15" i="9" s="1"/>
  <c r="A16" i="8"/>
  <c r="G15" i="8"/>
  <c r="I15" i="8" s="1"/>
  <c r="J15" i="8" s="1"/>
  <c r="K15" i="8" s="1"/>
  <c r="G15" i="7"/>
  <c r="I15" i="7" s="1"/>
  <c r="J15" i="7" s="1"/>
  <c r="K15" i="7" s="1"/>
  <c r="C16" i="7"/>
  <c r="G15" i="10"/>
  <c r="I15" i="10" s="1"/>
  <c r="J15" i="10" s="1"/>
  <c r="K15" i="10" s="1"/>
  <c r="A16" i="10"/>
  <c r="G16" i="13" l="1"/>
  <c r="I16" i="13" s="1"/>
  <c r="J16" i="13" s="1"/>
  <c r="K16" i="13" s="1"/>
  <c r="A17" i="13"/>
  <c r="C17" i="12"/>
  <c r="G16" i="12"/>
  <c r="I16" i="12" s="1"/>
  <c r="J16" i="12" s="1"/>
  <c r="K16" i="12" s="1"/>
  <c r="A17" i="11"/>
  <c r="G16" i="11"/>
  <c r="I16" i="11" s="1"/>
  <c r="J16" i="11" s="1"/>
  <c r="K16" i="11" s="1"/>
  <c r="E16" i="8"/>
  <c r="F16" i="8" s="1"/>
  <c r="H16" i="8" s="1"/>
  <c r="D16" i="8"/>
  <c r="E16" i="9"/>
  <c r="F16" i="9" s="1"/>
  <c r="H16" i="9" s="1"/>
  <c r="AE16" i="9"/>
  <c r="AG16" i="9" s="1"/>
  <c r="AH16" i="9" s="1"/>
  <c r="D16" i="9"/>
  <c r="E16" i="7"/>
  <c r="F16" i="7" s="1"/>
  <c r="H16" i="7" s="1"/>
  <c r="D16" i="7"/>
  <c r="D16" i="10"/>
  <c r="E16" i="10"/>
  <c r="F16" i="10" s="1"/>
  <c r="H16" i="10" s="1"/>
  <c r="E17" i="13" l="1"/>
  <c r="F17" i="13" s="1"/>
  <c r="H17" i="13" s="1"/>
  <c r="D17" i="13"/>
  <c r="D17" i="12"/>
  <c r="E17" i="12"/>
  <c r="F17" i="12" s="1"/>
  <c r="H17" i="12" s="1"/>
  <c r="E17" i="11"/>
  <c r="F17" i="11" s="1"/>
  <c r="H17" i="11" s="1"/>
  <c r="D17" i="11"/>
  <c r="A17" i="8"/>
  <c r="G16" i="8"/>
  <c r="I16" i="8" s="1"/>
  <c r="J16" i="8" s="1"/>
  <c r="K16" i="8" s="1"/>
  <c r="G16" i="9"/>
  <c r="I16" i="9" s="1"/>
  <c r="J16" i="9" s="1"/>
  <c r="K16" i="9" s="1"/>
  <c r="AF16" i="9"/>
  <c r="A17" i="9"/>
  <c r="C17" i="7"/>
  <c r="G16" i="7"/>
  <c r="I16" i="7" s="1"/>
  <c r="J16" i="7" s="1"/>
  <c r="K16" i="7" s="1"/>
  <c r="A17" i="10"/>
  <c r="G16" i="10"/>
  <c r="I16" i="10" s="1"/>
  <c r="J16" i="10" s="1"/>
  <c r="K16" i="10" s="1"/>
  <c r="G17" i="13" l="1"/>
  <c r="I17" i="13" s="1"/>
  <c r="J17" i="13" s="1"/>
  <c r="K17" i="13" s="1"/>
  <c r="A18" i="13"/>
  <c r="C18" i="12"/>
  <c r="G17" i="12"/>
  <c r="I17" i="12" s="1"/>
  <c r="J17" i="12" s="1"/>
  <c r="K17" i="12" s="1"/>
  <c r="G17" i="11"/>
  <c r="I17" i="11" s="1"/>
  <c r="J17" i="11" s="1"/>
  <c r="K17" i="11" s="1"/>
  <c r="A18" i="11"/>
  <c r="D17" i="9"/>
  <c r="E17" i="9"/>
  <c r="F17" i="9" s="1"/>
  <c r="H17" i="9" s="1"/>
  <c r="AE17" i="9"/>
  <c r="AG17" i="9" s="1"/>
  <c r="AH17" i="9" s="1"/>
  <c r="D17" i="8"/>
  <c r="E17" i="8"/>
  <c r="F17" i="8" s="1"/>
  <c r="H17" i="8" s="1"/>
  <c r="D17" i="7"/>
  <c r="E17" i="7"/>
  <c r="F17" i="7" s="1"/>
  <c r="H17" i="7" s="1"/>
  <c r="E17" i="10"/>
  <c r="F17" i="10" s="1"/>
  <c r="H17" i="10" s="1"/>
  <c r="D17" i="10"/>
  <c r="E18" i="13" l="1"/>
  <c r="F18" i="13" s="1"/>
  <c r="H18" i="13" s="1"/>
  <c r="D18" i="13"/>
  <c r="E18" i="12"/>
  <c r="D18" i="12"/>
  <c r="F18" i="12"/>
  <c r="H18" i="12" s="1"/>
  <c r="E18" i="11"/>
  <c r="F18" i="11" s="1"/>
  <c r="H18" i="11" s="1"/>
  <c r="D18" i="11"/>
  <c r="G17" i="7"/>
  <c r="I17" i="7" s="1"/>
  <c r="J17" i="7" s="1"/>
  <c r="K17" i="7" s="1"/>
  <c r="C18" i="7"/>
  <c r="A18" i="8"/>
  <c r="G17" i="8"/>
  <c r="I17" i="8" s="1"/>
  <c r="J17" i="8" s="1"/>
  <c r="K17" i="8" s="1"/>
  <c r="A18" i="9"/>
  <c r="AF17" i="9"/>
  <c r="G17" i="9"/>
  <c r="I17" i="9" s="1"/>
  <c r="J17" i="9" s="1"/>
  <c r="K17" i="9" s="1"/>
  <c r="G17" i="10"/>
  <c r="I17" i="10" s="1"/>
  <c r="J17" i="10" s="1"/>
  <c r="K17" i="10" s="1"/>
  <c r="A18" i="10"/>
  <c r="A19" i="13" l="1"/>
  <c r="G18" i="13"/>
  <c r="I18" i="13" s="1"/>
  <c r="J18" i="13" s="1"/>
  <c r="K18" i="13" s="1"/>
  <c r="C19" i="12"/>
  <c r="G18" i="12"/>
  <c r="I18" i="12" s="1"/>
  <c r="J18" i="12" s="1"/>
  <c r="K18" i="12" s="1"/>
  <c r="G18" i="11"/>
  <c r="I18" i="11" s="1"/>
  <c r="J18" i="11" s="1"/>
  <c r="K18" i="11" s="1"/>
  <c r="A19" i="11"/>
  <c r="D18" i="8"/>
  <c r="E18" i="8"/>
  <c r="F18" i="8" s="1"/>
  <c r="H18" i="8" s="1"/>
  <c r="D18" i="9"/>
  <c r="AE18" i="9"/>
  <c r="AG18" i="9" s="1"/>
  <c r="AH18" i="9" s="1"/>
  <c r="E18" i="9"/>
  <c r="F18" i="9" s="1"/>
  <c r="H18" i="9" s="1"/>
  <c r="E18" i="7"/>
  <c r="F18" i="7" s="1"/>
  <c r="H18" i="7" s="1"/>
  <c r="D18" i="7"/>
  <c r="E18" i="10"/>
  <c r="F18" i="10" s="1"/>
  <c r="H18" i="10" s="1"/>
  <c r="D18" i="10"/>
  <c r="E19" i="13" l="1"/>
  <c r="F19" i="13" s="1"/>
  <c r="H19" i="13" s="1"/>
  <c r="D19" i="13"/>
  <c r="E19" i="12"/>
  <c r="F19" i="12" s="1"/>
  <c r="H19" i="12" s="1"/>
  <c r="D19" i="12"/>
  <c r="E19" i="11"/>
  <c r="F19" i="11" s="1"/>
  <c r="H19" i="11" s="1"/>
  <c r="D19" i="11"/>
  <c r="G18" i="8"/>
  <c r="I18" i="8" s="1"/>
  <c r="J18" i="8" s="1"/>
  <c r="K18" i="8" s="1"/>
  <c r="A19" i="8"/>
  <c r="C19" i="7"/>
  <c r="G18" i="7"/>
  <c r="I18" i="7" s="1"/>
  <c r="J18" i="7" s="1"/>
  <c r="K18" i="7" s="1"/>
  <c r="G18" i="9"/>
  <c r="I18" i="9" s="1"/>
  <c r="J18" i="9" s="1"/>
  <c r="K18" i="9" s="1"/>
  <c r="A19" i="9"/>
  <c r="AF18" i="9"/>
  <c r="G18" i="10"/>
  <c r="I18" i="10" s="1"/>
  <c r="J18" i="10" s="1"/>
  <c r="K18" i="10" s="1"/>
  <c r="A19" i="10"/>
  <c r="A20" i="13" l="1"/>
  <c r="G19" i="13"/>
  <c r="I19" i="13" s="1"/>
  <c r="J19" i="13" s="1"/>
  <c r="K19" i="13" s="1"/>
  <c r="G19" i="12"/>
  <c r="I19" i="12" s="1"/>
  <c r="J19" i="12" s="1"/>
  <c r="K19" i="12" s="1"/>
  <c r="C20" i="12"/>
  <c r="G19" i="11"/>
  <c r="I19" i="11" s="1"/>
  <c r="J19" i="11" s="1"/>
  <c r="K19" i="11" s="1"/>
  <c r="A20" i="11"/>
  <c r="D19" i="8"/>
  <c r="E19" i="8"/>
  <c r="F19" i="8" s="1"/>
  <c r="H19" i="8" s="1"/>
  <c r="E19" i="7"/>
  <c r="F19" i="7" s="1"/>
  <c r="H19" i="7" s="1"/>
  <c r="D19" i="7"/>
  <c r="E19" i="9"/>
  <c r="F19" i="9" s="1"/>
  <c r="H19" i="9" s="1"/>
  <c r="D19" i="9"/>
  <c r="AE19" i="9"/>
  <c r="AG19" i="9" s="1"/>
  <c r="AH19" i="9" s="1"/>
  <c r="E19" i="10"/>
  <c r="F19" i="10" s="1"/>
  <c r="H19" i="10" s="1"/>
  <c r="D19" i="10"/>
  <c r="E20" i="13" l="1"/>
  <c r="F20" i="13" s="1"/>
  <c r="H20" i="13" s="1"/>
  <c r="D20" i="13"/>
  <c r="G20" i="13" s="1"/>
  <c r="I20" i="13" s="1"/>
  <c r="E20" i="12"/>
  <c r="F20" i="12" s="1"/>
  <c r="H20" i="12" s="1"/>
  <c r="D20" i="12"/>
  <c r="G20" i="12" s="1"/>
  <c r="I20" i="12" s="1"/>
  <c r="E20" i="11"/>
  <c r="F20" i="11" s="1"/>
  <c r="H20" i="11" s="1"/>
  <c r="D20" i="11"/>
  <c r="G20" i="11" s="1"/>
  <c r="I20" i="11" s="1"/>
  <c r="G19" i="7"/>
  <c r="I19" i="7" s="1"/>
  <c r="J19" i="7" s="1"/>
  <c r="K19" i="7" s="1"/>
  <c r="C20" i="7"/>
  <c r="AF19" i="9"/>
  <c r="A20" i="9"/>
  <c r="G19" i="9"/>
  <c r="I19" i="9" s="1"/>
  <c r="J19" i="9" s="1"/>
  <c r="K19" i="9" s="1"/>
  <c r="G19" i="8"/>
  <c r="I19" i="8" s="1"/>
  <c r="J19" i="8" s="1"/>
  <c r="K19" i="8" s="1"/>
  <c r="A20" i="8"/>
  <c r="G19" i="10"/>
  <c r="I19" i="10" s="1"/>
  <c r="J19" i="10" s="1"/>
  <c r="K19" i="10" s="1"/>
  <c r="A20" i="10"/>
  <c r="J20" i="13" l="1"/>
  <c r="K20" i="13" s="1"/>
  <c r="J20" i="12"/>
  <c r="K20" i="12" s="1"/>
  <c r="J20" i="11"/>
  <c r="K20" i="11" s="1"/>
  <c r="AE20" i="9"/>
  <c r="AG20" i="9" s="1"/>
  <c r="AH20" i="9" s="1"/>
  <c r="D20" i="9"/>
  <c r="E20" i="9"/>
  <c r="F20" i="9" s="1"/>
  <c r="H20" i="9" s="1"/>
  <c r="E20" i="7"/>
  <c r="F20" i="7" s="1"/>
  <c r="H20" i="7" s="1"/>
  <c r="D20" i="7"/>
  <c r="G20" i="7" s="1"/>
  <c r="I20" i="7" s="1"/>
  <c r="D20" i="8"/>
  <c r="G20" i="8" s="1"/>
  <c r="I20" i="8" s="1"/>
  <c r="E20" i="8"/>
  <c r="F20" i="8" s="1"/>
  <c r="H20" i="8" s="1"/>
  <c r="E20" i="10"/>
  <c r="F20" i="10" s="1"/>
  <c r="H20" i="10" s="1"/>
  <c r="D20" i="10"/>
  <c r="G20" i="10" s="1"/>
  <c r="I20" i="10" s="1"/>
  <c r="J20" i="7" l="1"/>
  <c r="K20" i="7" s="1"/>
  <c r="J20" i="8"/>
  <c r="K20" i="8" s="1"/>
  <c r="G20" i="9"/>
  <c r="I20" i="9" s="1"/>
  <c r="J20" i="9" s="1"/>
  <c r="K20" i="9" s="1"/>
  <c r="AF20" i="9"/>
  <c r="J20" i="10"/>
  <c r="K20" i="10" s="1"/>
</calcChain>
</file>

<file path=xl/sharedStrings.xml><?xml version="1.0" encoding="utf-8"?>
<sst xmlns="http://schemas.openxmlformats.org/spreadsheetml/2006/main" count="219" uniqueCount="107">
  <si>
    <t xml:space="preserve">a*= </t>
  </si>
  <si>
    <t>Kfs</t>
  </si>
  <si>
    <t>cumulative time</t>
  </si>
  <si>
    <t>volume of water added</t>
  </si>
  <si>
    <t>mm water equivalent</t>
  </si>
  <si>
    <t>cum time</t>
  </si>
  <si>
    <t>cum infilt. (mm)</t>
  </si>
  <si>
    <t>square root time</t>
  </si>
  <si>
    <t>Key equation for the simplified beerkan infiltration model</t>
  </si>
  <si>
    <t>mm/sec</t>
  </si>
  <si>
    <t>How to use this form:</t>
  </si>
  <si>
    <t>Diameter of ring in cm</t>
  </si>
  <si>
    <t>enter volume of water (mL) added each time cup is poured in here</t>
  </si>
  <si>
    <t>B Value from line fit in figure two</t>
  </si>
  <si>
    <t>Enter value of the slope from the fitted green line in the graph above</t>
  </si>
  <si>
    <t>mm/hour estimated saturated infiltration</t>
  </si>
  <si>
    <t>Cum. time minutes</t>
  </si>
  <si>
    <t>Cum. time seconds</t>
  </si>
  <si>
    <t>r = radius of ring, mm</t>
  </si>
  <si>
    <t>1. Enter the diameter of the infiltration ring in cell A3. Enter the volume of the small cup you are using to add water to the ring in cell A4, which will generally be the same each time each time you add water to the ring.</t>
  </si>
  <si>
    <t>3. You will see in Figure One in the middle of the sheet that the raw infiltration curve will appear, showing mm of water depth infiltrated over time.  This is for information and for you to check that the data makes sense or to see any typical or atypical patterns, and is not used for the final calculation.</t>
  </si>
  <si>
    <t>6. The spreadsheet will then calculate an estimate of the saturated conductivity of the soil -- ie how many mm per hour of rainfall the soil will be able to take in once it is fully wetted or saturated.  This is in cell AB31.</t>
  </si>
  <si>
    <r>
      <t xml:space="preserve">5. When you are satisfied with the fit of the line to the points, you will see that there is a line equation below the fitted line and that it has the pattern Bx + C, where B is most likely a small decimal less than one, for example 0.0576.  Enter this number, B, into the box V31, using four decimal places of precision at least, for example, 0.0576. </t>
    </r>
    <r>
      <rPr>
        <b/>
        <sz val="15"/>
        <color theme="1"/>
        <rFont val="Arial"/>
        <family val="2"/>
      </rPr>
      <t>NOTE THAT THIS PART IS NOT AUTOMATIC, YOU MUST TRANSFER THIS VALUE BY HAND TYPING, AND ALSO AFTER CHANGING ANY OF THE OTHER PARAMETERS OR DATA.</t>
    </r>
  </si>
  <si>
    <t xml:space="preserve">Reference: </t>
  </si>
  <si>
    <t>time between refills, sec.</t>
  </si>
  <si>
    <r>
      <t xml:space="preserve">Kfs = b/(0.467*(2.92/r </t>
    </r>
    <r>
      <rPr>
        <b/>
        <sz val="11"/>
        <color theme="1"/>
        <rFont val="Arial"/>
        <family val="2"/>
      </rPr>
      <t>x</t>
    </r>
    <r>
      <rPr>
        <sz val="16"/>
        <color theme="1"/>
        <rFont val="Georgia"/>
        <family val="1"/>
      </rPr>
      <t xml:space="preserve"> a*+1))</t>
    </r>
  </si>
  <si>
    <t>2. In cells B7 to C22, and using column B for minutes and C for the seconds enter up to 16 times when water was added to the ring. Copy a new sheet and clear these data before entering if you need to.  These times are the cumulative time of the test, that is, number of minutes and seconds after starting infiltration when each new small cup of water is added after the previous cup infiltrated fully.</t>
  </si>
  <si>
    <r>
      <t>4. Figure Two on the right side of the sheet shows a graph of processed data where the square root of time is used.  Don't worry about the math details that underlie this estimation method, which can be found in the reference below.  The green fitted line on Figure Two is what needs to be fitted as a straight line to slightly curved data.  As a default the first three points are excluded since there are often uneven and very quick infiltration times at the start of the test. The aim should be for the R</t>
    </r>
    <r>
      <rPr>
        <vertAlign val="superscript"/>
        <sz val="15"/>
        <color theme="1"/>
        <rFont val="Arial"/>
        <family val="2"/>
      </rPr>
      <t>2</t>
    </r>
    <r>
      <rPr>
        <sz val="15"/>
        <color theme="1"/>
        <rFont val="Arial"/>
        <family val="2"/>
      </rPr>
      <t xml:space="preserve"> of the fit to be above 0.95, which is not always attainable but is desirable. If you want to exclude more points than this, you can click on one of the small boxes that mark the data points of the green line in figure two, which will highlight the data series in the columns of data on the left (columns I and K).  Then drag the range corners in each column I and K to exclude the first few points at the top.  If you need to exclude more than five points to get a good fit, this may be an indication of unreliable infiltration behavior and you may need to re-run the test or exclude the data.</t>
    </r>
  </si>
  <si>
    <t>Cum infiltration / sqrt(t)</t>
  </si>
  <si>
    <t>Change entries below</t>
  </si>
  <si>
    <t>time</t>
  </si>
  <si>
    <t>instantaneous rate</t>
  </si>
  <si>
    <t>3. In cells B7 to C22, and using column B for minutes and C for the seconds enter up to 16 times when water was added to the ring. Copy a new sheet and clear these data before entering if you need to.  These times are the cumulative time of the test, that is, number of minutes and seconds after starting infiltration when each new small cup of water is added after the previous cup infiltrated fully.</t>
  </si>
  <si>
    <t>4. You will see in Figure One in the middle of the sheet that the raw infiltration curve will appear, showing mm of water depth infiltrated over time.  This is for information and for you to check that the data makes sense or to see any typical or atypical patterns, and is not used for the final calculation.</t>
  </si>
  <si>
    <r>
      <t>5. Figure Two on the right side of the sheet shows a graph of processed data where the square root of time is used.  Don't worry about the math details that underlie this estimation method, which can be found in the reference below.  The green fitted line on Figure Two is what needs to be fitted as a straight line to slightly curved data.  As a default the first three points are excluded since there are often uneven and very quick infiltration times at the start of the test. The aim should be for the R</t>
    </r>
    <r>
      <rPr>
        <vertAlign val="superscript"/>
        <sz val="15"/>
        <color theme="1"/>
        <rFont val="Arial"/>
        <family val="2"/>
      </rPr>
      <t>2</t>
    </r>
    <r>
      <rPr>
        <sz val="15"/>
        <color theme="1"/>
        <rFont val="Arial"/>
        <family val="2"/>
      </rPr>
      <t xml:space="preserve"> of the fit to be above 0.95, which is not always attainable but is desirable. If you want to exclude more points than this, you can click on one of the small boxes that mark the data points of the green line in figure two, which will highlight the data series in the columns of data on the left (columns I and K).  Then drag the range corners in each column I and K to exclude the first few points at the top.  If you need to exclude more than five points to get a good fit, this may be an indication of unreliable infiltration behavior and you may need to re-run the test or exclude the data.</t>
    </r>
  </si>
  <si>
    <r>
      <rPr>
        <b/>
        <sz val="11"/>
        <color theme="1"/>
        <rFont val="Calibri"/>
        <family val="2"/>
        <scheme val="minor"/>
      </rPr>
      <t>Reference</t>
    </r>
    <r>
      <rPr>
        <sz val="11"/>
        <color theme="1"/>
        <rFont val="Calibri"/>
        <family val="2"/>
        <scheme val="minor"/>
      </rPr>
      <t>: Bagarello, V., S. Di Prima, M. Iovino, and G. Provenzano. "Estimating field‐saturated soil hydraulic conductivity by a simplified Beerkan infiltration experiment." Hydrological Processes 28, no. 3 (2014): 1095-1103.</t>
    </r>
  </si>
  <si>
    <t>1. IMPORTANT:  COPY and RENAME this template to enter data, so you will still have the blank template to work with.  Some worked examples are left within this workbook to learn from and delete if you wish.</t>
  </si>
  <si>
    <t>Diamètre de l'anneau en cm</t>
  </si>
  <si>
    <t>Entrez le volume d'eau (ml) ajouté à chaque fois que la tasse est versée ici</t>
  </si>
  <si>
    <t>Enter volume of water (mL) added each time cup is poured in here</t>
  </si>
  <si>
    <t>durée cumulée,  minutes</t>
  </si>
  <si>
    <t>durée cumulée,  secondes</t>
  </si>
  <si>
    <t>temps entre les remplissages, sec</t>
  </si>
  <si>
    <t>temps cumulé</t>
  </si>
  <si>
    <t xml:space="preserve">volume d'eau ajouté </t>
  </si>
  <si>
    <t>mm équivalent eau</t>
  </si>
  <si>
    <t>racine carrée du temps</t>
  </si>
  <si>
    <t>Infiltration cumulée / racine(t)</t>
  </si>
  <si>
    <t>Comment utiliser ce formulaire</t>
  </si>
  <si>
    <t>1. IMPORTANT : Copiez et renommez ce modèle pour saisir les données, de sorte que vous disposerez toujours du modèle vierge pour travailler.  Des exemples de travail sont laissés dans ce fichier Excel pour que vous puissiez vous en inspirer et les supprimer si vous le souhaitez.</t>
  </si>
  <si>
    <t xml:space="preserve">3. Dans les cellules B7 à C22, en utilisant la colonne B pour les minutes et la colonne C pour les secondes, indiquez jusqu'à 16 fois où de l'eau a été ajoutée à l'anneau. Copiez une nouvelle feuille et effacez ces données avant de les saisir si nécessaire.  Ces temps sont les temps cumulés du test, c'est-à-dire le nombre de minutes et de secondes après le début de l'infiltration lorsque chaque nouvelle petite tasse d'eau est ajoutée après l'infiltration complète de la tasse précédente.															</t>
  </si>
  <si>
    <t>4. Vous verrez dans la figure 1, au milieu de la feuille, que la courbe d'infiltration brute apparaît, indiquant les mm de profondeur d'eau infiltrée au fil du temps.  Cette courbe est fournie à titre d'information et vous permet de vérifier que les données ont un sens ou de repérer des schémas typiques ou atypiques ; elle n'est pas utilisée pour le calcul final.</t>
  </si>
  <si>
    <t>5. La figure 2, à droite de la feuille, montre un graphique de données traitées où la racine carrée du temps est utilisée.  Ne vous préoccupez pas des détails mathématiques qui sous-tendent cette méthode d'estimation, vous les trouverez dans la référence ci-dessous.  La ligne ajustée verte de la figure 2 est ce qui doit être ajusté comme une ligne droite à des données légèrement incurvées.  Par défaut, les trois premiers points sont exclus, car les temps d'infiltration sont souvent irréguliers et très rapides au début de l'essai. L'objectif est que le R2 de l'ajustement soit supérieur à 0,95, ce qui n'est pas toujours possible mais souhaitable. Si vous souhaitez exclure davantage de points, vous pouvez cliquer sur l'une des petites cases qui marquent les points de données de la ligne verte dans la figure 2, ce qui mettra en évidence les séries de données dans les colonnes de données de gauche (colonnes I et K).  Faites ensuite glisser les coins de la plage dans chaque colonne I et K pour exclure les premiers points en haut.  Si vous devez exclure plus de cinq points pour obtenir un bon ajustement, cela peut indiquer un comportement d'infiltration peu fiable et vous devrez peut-être refaire le test ou exclure les données.</t>
  </si>
  <si>
    <r>
      <rPr>
        <b/>
        <sz val="11"/>
        <color theme="1"/>
        <rFont val="Calibri"/>
        <family val="2"/>
        <scheme val="minor"/>
      </rPr>
      <t>Référence</t>
    </r>
    <r>
      <rPr>
        <sz val="11"/>
        <color theme="1"/>
        <rFont val="Calibri"/>
        <family val="2"/>
        <scheme val="minor"/>
      </rPr>
      <t>: Bagarello, V., S. Di Prima, M. Iovino, and G. Provenzano. "Estimating field‐saturated soil hydraulic conductivity by a simplified Beerkan infiltration experiment." Hydrological Processes 28, no. 3 (2014): 1095-1103.</t>
    </r>
  </si>
  <si>
    <t>Équation clé du modèle simplifié d'infiltration beerkan</t>
  </si>
  <si>
    <t>Entrez la valeur de la pente de la ligne verte ajustée dans le graphique ci-dessus.</t>
  </si>
  <si>
    <t>r = rayon de l'anneau, mm</t>
  </si>
  <si>
    <t>Valeur de pente "B" de l'ajustement de la ligne dans la figure deux</t>
  </si>
  <si>
    <t>Kfs:</t>
  </si>
  <si>
    <t>mm/heure infiltration saturée estimée</t>
  </si>
  <si>
    <t>Diameter of the ring in cm</t>
  </si>
  <si>
    <r>
      <rPr>
        <b/>
        <u/>
        <sz val="11"/>
        <color theme="1"/>
        <rFont val="Calibri"/>
        <family val="2"/>
        <scheme val="minor"/>
      </rPr>
      <t>Different values of a* for different types of soils:</t>
    </r>
    <r>
      <rPr>
        <sz val="11"/>
        <color theme="1"/>
        <rFont val="Calibri"/>
        <family val="2"/>
        <scheme val="minor"/>
      </rPr>
      <t xml:space="preserve">
Compacted clays without structure development:   </t>
    </r>
    <r>
      <rPr>
        <b/>
        <sz val="11"/>
        <color theme="1"/>
        <rFont val="Calibri"/>
        <family val="2"/>
        <scheme val="minor"/>
      </rPr>
      <t xml:space="preserve"> 0.001</t>
    </r>
    <r>
      <rPr>
        <sz val="11"/>
        <color theme="1"/>
        <rFont val="Calibri"/>
        <family val="2"/>
        <scheme val="minor"/>
      </rPr>
      <t xml:space="preserve">
Clay soils with developed structure:                        </t>
    </r>
    <r>
      <rPr>
        <b/>
        <sz val="11"/>
        <color theme="1"/>
        <rFont val="Calibri"/>
        <family val="2"/>
        <scheme val="minor"/>
      </rPr>
      <t xml:space="preserve"> 0.004</t>
    </r>
    <r>
      <rPr>
        <sz val="11"/>
        <color theme="1"/>
        <rFont val="Calibri"/>
        <family val="2"/>
        <scheme val="minor"/>
      </rPr>
      <t xml:space="preserve">
Clay loam and broad range of loam soils, most
agricultural soils                                                       </t>
    </r>
    <r>
      <rPr>
        <b/>
        <sz val="11"/>
        <color theme="1"/>
        <rFont val="Calibri"/>
        <family val="2"/>
        <scheme val="minor"/>
      </rPr>
      <t xml:space="preserve"> 0.012</t>
    </r>
    <r>
      <rPr>
        <sz val="11"/>
        <color theme="1"/>
        <rFont val="Calibri"/>
        <family val="2"/>
        <scheme val="minor"/>
      </rPr>
      <t xml:space="preserve">
Very sandy soils with rapid infiltration                    </t>
    </r>
    <r>
      <rPr>
        <b/>
        <sz val="11"/>
        <color theme="1"/>
        <rFont val="Calibri"/>
        <family val="2"/>
        <scheme val="minor"/>
      </rPr>
      <t xml:space="preserve"> 0.036</t>
    </r>
  </si>
  <si>
    <r>
      <rPr>
        <b/>
        <u/>
        <sz val="11"/>
        <color theme="1"/>
        <rFont val="Calibri"/>
        <family val="2"/>
        <scheme val="minor"/>
      </rPr>
      <t>Différentes valeurs de a* pour différents types de sols :</t>
    </r>
    <r>
      <rPr>
        <sz val="11"/>
        <color theme="1"/>
        <rFont val="Calibri"/>
        <family val="2"/>
        <scheme val="minor"/>
      </rPr>
      <t xml:space="preserve">
Argiles compactées sans développement de structure : </t>
    </r>
    <r>
      <rPr>
        <b/>
        <sz val="11"/>
        <color theme="1"/>
        <rFont val="Calibri"/>
        <family val="2"/>
        <scheme val="minor"/>
      </rPr>
      <t>0.001</t>
    </r>
    <r>
      <rPr>
        <sz val="11"/>
        <color theme="1"/>
        <rFont val="Calibri"/>
        <family val="2"/>
        <scheme val="minor"/>
      </rPr>
      <t xml:space="preserve">
Sols argileux avec structure développée :                          </t>
    </r>
    <r>
      <rPr>
        <b/>
        <sz val="11"/>
        <color theme="1"/>
        <rFont val="Calibri"/>
        <family val="2"/>
        <scheme val="minor"/>
      </rPr>
      <t>0.004</t>
    </r>
    <r>
      <rPr>
        <sz val="11"/>
        <color theme="1"/>
        <rFont val="Calibri"/>
        <family val="2"/>
        <scheme val="minor"/>
      </rPr>
      <t xml:space="preserve">
Limon argileux et large gamme de sols limoneux,
 la plupart des sols agricoles :                                            </t>
    </r>
    <r>
      <rPr>
        <b/>
        <sz val="11"/>
        <color theme="1"/>
        <rFont val="Calibri"/>
        <family val="2"/>
        <scheme val="minor"/>
      </rPr>
      <t xml:space="preserve"> 0,012</t>
    </r>
    <r>
      <rPr>
        <sz val="11"/>
        <color theme="1"/>
        <rFont val="Calibri"/>
        <family val="2"/>
        <scheme val="minor"/>
      </rPr>
      <t xml:space="preserve">
Sols très sableux à infiltration rapide                                </t>
    </r>
    <r>
      <rPr>
        <b/>
        <sz val="11"/>
        <color theme="1"/>
        <rFont val="Calibri"/>
        <family val="2"/>
        <scheme val="minor"/>
      </rPr>
      <t xml:space="preserve"> 0,036</t>
    </r>
  </si>
  <si>
    <r>
      <rPr>
        <b/>
        <u/>
        <sz val="11"/>
        <color theme="1"/>
        <rFont val="Calibri"/>
        <family val="2"/>
        <scheme val="minor"/>
      </rPr>
      <t>Diferentes valores de a* para distintos tipos de suelos:</t>
    </r>
    <r>
      <rPr>
        <sz val="11"/>
        <color theme="1"/>
        <rFont val="Calibri"/>
        <family val="2"/>
        <scheme val="minor"/>
      </rPr>
      <t xml:space="preserve">
Arcillas compactadas sin desarrollo de estructura:           0.001
Suelos arcillosos con estructura desarrollada:                  0.004
Suelos franco-arcillosos y una amplia gama 
de suelos francos, la mayoría de los suelos agrícolas:    0,012
Suelos muy arenosos con infiltración rápida:                   0,036</t>
    </r>
  </si>
  <si>
    <t>r = radio del anillo, mm</t>
  </si>
  <si>
    <t xml:space="preserve">Kfs: </t>
  </si>
  <si>
    <t>mm/hora infiltración en condiciones saturadas</t>
  </si>
  <si>
    <t>Diámetro del anillo en cm</t>
  </si>
  <si>
    <t>Introduzca aquí el volumen de agua (ml) que se añade cada vez que se vierte la taza</t>
  </si>
  <si>
    <t>Cómo usar este formulario</t>
  </si>
  <si>
    <t>3. En las celdas B7 a C22, y utilizando la columna B para los minutos y la C para los segundos introduzca hasta 16 veces cuándo se añadió agua al anillo. Copie una nueva hoja y borre estos datos antes de introducirlos si es necesario.  Estos tiempos son el tiempo acumulado de la prueba, es decir, el número de minutos y segundos después de comenzar la infiltración cuando se añade cada nueva taza pequeña de agua después de que la taza anterior se infiltrara completamente.</t>
  </si>
  <si>
    <t>5. La figura dos de la parte derecha de la hoja muestra un gráfico de los datos procesados en el que se utiliza la raíz cuadrada del tiempo.  No se preocupe por los detalles matemáticos que subyacen a este método de estimación, que puede encontrar en la referencia que figura a continuación.  La línea verde ajustada de la figura dos es la que hay que ajustar como una línea recta a unos datos ligeramente curvados.  Por defecto, se excluyen los tres primeros puntos, ya que suele haber tiempos de infiltración desiguales y muy rápidos al principio de la prueba. El objetivo debe ser que el R2 del ajuste sea superior a 0,95, lo que no siempre se consigue pero es deseable. Si desea excluir más puntos que éste, puede hacer clic en uno de los pequeños recuadros que marcan los puntos de datos de la línea verde de la figura dos, lo que resaltará las series de datos en las columnas de datos de la izquierda (columnas I y K).  A continuación, arrastre las esquinas del intervalo en cada columna I y K para excluir los primeros puntos de la parte superior.  Si necesita excluir más de cinco puntos para obtener un buen ajuste, esto puede ser un indicio de un comportamiento poco fiable de la infiltración y puede que tenga que volver a realizar la prueba o excluir los datos.</t>
  </si>
  <si>
    <r>
      <t xml:space="preserve">6. Cuando esté satisfecho con el ajuste de la recta a los puntos, verá que hay una ecuación lineal debajo de la recta ajustada y que tiene el patrón Bx + C, donde B (pendiente de la recta) es muy probablemente un pequeño decimal menor que uno, por ejemplo 0,0576.  Introduzca este número, B, en la casilla V31, utilizando cuatro decimales de precisión como mínimo, por ejemplo, 0,0576. </t>
    </r>
    <r>
      <rPr>
        <b/>
        <sz val="15"/>
        <color theme="1"/>
        <rFont val="Arial"/>
        <family val="2"/>
      </rPr>
      <t>TENGA EN CUENTA QUE ESTA PARTE NO ES AUTOMÁTICA, DEBE TRANSFERIR ESTE VALOR TECLEANDO A MANO, Y TAMBIÉN DESPUÉS DE AJUSTAR EL AJUSTE DE LA CURVA DE LOS PUNTOS DEL CUADRADO VERDE CAMBIANDO EL RANGO.</t>
    </r>
  </si>
  <si>
    <r>
      <rPr>
        <b/>
        <sz val="11"/>
        <color theme="1"/>
        <rFont val="Calibri"/>
        <family val="2"/>
        <scheme val="minor"/>
      </rPr>
      <t>Referencia</t>
    </r>
    <r>
      <rPr>
        <sz val="11"/>
        <color theme="1"/>
        <rFont val="Calibri"/>
        <family val="2"/>
        <scheme val="minor"/>
      </rPr>
      <t>: Bagarello, V., S. Di Prima, M. Iovino, and G. Provenzano. "Estimating field‐saturated soil hydraulic conductivity by a simplified Beerkan infiltration experiment." Hydrological Processes 28, no. 3 (2014): 1095-1103.</t>
    </r>
  </si>
  <si>
    <t>Ecuación clave para el modelo simplificado de infiltración beerkan</t>
  </si>
  <si>
    <t>Introduzca el valor de la pendiente de la línea verde ajustada en el gráfico anterior</t>
  </si>
  <si>
    <t>7.  Para suelos muy arcillosos o muy arenosos puede ser necesario cambiar el valor de a* en la celda X33.  Consulte la tabla de valores recomendados para a*, y tenga en cuenta que para muchos suelos agrícolas el valor preconfigurado, a*=0,012, será el adecuado.</t>
  </si>
  <si>
    <t xml:space="preserve">4. Verá que en la Figura 1, en el centro de la hoja, aparecerá la curva de infiltración en bruto, que muestra los mm de profundidad de agua infiltrados a lo largo del tiempo.  Esto es a título informativo y para que usted compruebe que los datos tienen sentido o para ver cualquier patrón típico o atípico, y no se utiliza para el cálculo final.	</t>
  </si>
  <si>
    <t>Tiempo entre adición suceciva de agua, s</t>
  </si>
  <si>
    <t>1. IMPORTANTE: COPIE y DE UN NUEVO NOMBRE a esta plantilla para introducir los datos, así seguirá teniendo la plantilla en blanco con la que trabajar.  Se dejan algunos ejemplos trabajados dentro de este libro de trabajo para que aprenda de ellos y los elimine si lo desea.</t>
  </si>
  <si>
    <t>Tiempo acumulado m.</t>
  </si>
  <si>
    <t>Tiempo acumulado s.</t>
  </si>
  <si>
    <t>Tiempo acumulado segundos</t>
  </si>
  <si>
    <t>volumen de agua añadido</t>
  </si>
  <si>
    <t>mm agua equivalente</t>
  </si>
  <si>
    <t>Tiemp acum.</t>
  </si>
  <si>
    <t>Infiltr. Acum. (mm)</t>
  </si>
  <si>
    <t>raiz cuadrada tiempo</t>
  </si>
  <si>
    <t>Infiltración acumulada / raiz cuad.(t)</t>
  </si>
  <si>
    <t>Modifique las entradas a continuación</t>
  </si>
  <si>
    <t>Modifier les entrées ci-dessous</t>
  </si>
  <si>
    <r>
      <t xml:space="preserve">6. When you are satisfied with the fit of the line to the points, you will see that there is a line equation below the fitted line and that it has the pattern Bx + C, where B (slope of the line) is most likely a small decimal less than one, for example 0.0576.  Enter this number, B, into the box V31, using four decimal places of precision at least, for example, 0.0576. </t>
    </r>
    <r>
      <rPr>
        <b/>
        <sz val="15"/>
        <color theme="1"/>
        <rFont val="Arial"/>
        <family val="2"/>
      </rPr>
      <t>NOTE THAT THIS PART IS NOT AUTOMATIC, YOU MUST TRANSFER THIS VALUE BY HAND TYPING, AND ALSO AFTER ADJUSTING THE CURVE FIT OF THE GREEN SQUARE POINTS BY CHANGING THE RANGE.</t>
    </r>
  </si>
  <si>
    <r>
      <t xml:space="preserve">6. Lorsque vous serez satisfait de l'ajustement de la droite aux points, vous verrez qu'il existe une équation de droite sous la droite ajustée et qu'elle a la forme Bx + C, où B (pente de la droite) est très probablement une petite décimale inférieure à un, par exemple 0,0576.  Entrez ce nombre, B, dans la case V31, en utilisant au moins quatre décimales de précision, par exemple 0,0576. </t>
    </r>
    <r>
      <rPr>
        <b/>
        <sz val="15"/>
        <color theme="1"/>
        <rFont val="Arial"/>
        <family val="2"/>
      </rPr>
      <t xml:space="preserve">NOTEZ QUE CETTE PARTIE N'EST PAS AUTOMATIQUE, VOUS DEVEZ TRANSFÉRER CETTE VALEUR EN LA TAPANT À LA MAIN, ET AUSSI APRÈS AVOIR AJUSTÉ LA COURBE D'AJUSTEMENT DES POINTS DU CARRÉ VERT EN CHANGEANT L'INTERVALLE.	</t>
    </r>
    <r>
      <rPr>
        <sz val="15"/>
        <color theme="1"/>
        <rFont val="Arial"/>
        <family val="2"/>
      </rPr>
      <t xml:space="preserve">											</t>
    </r>
  </si>
  <si>
    <r>
      <t>8. A continuación, la hoja de cálculo calculará una estimación de la conductividad saturada del suelo,por ejemplo, cuántos mm por hora de lluvia podrá absorber el suelo una vez que esté totalmente mojado o saturado. El valor K</t>
    </r>
    <r>
      <rPr>
        <vertAlign val="subscript"/>
        <sz val="15"/>
        <color theme="1"/>
        <rFont val="Arial"/>
        <family val="2"/>
      </rPr>
      <t>sat</t>
    </r>
    <r>
      <rPr>
        <sz val="15"/>
        <color theme="1"/>
        <rFont val="Arial"/>
        <family val="2"/>
      </rPr>
      <t xml:space="preserve"> se encuentra en mm/sec se encuentra en la celda Z31 y un valor mas manejable en campo de mm/hora </t>
    </r>
    <r>
      <rPr>
        <b/>
        <sz val="15"/>
        <color theme="1"/>
        <rFont val="Arial"/>
        <family val="2"/>
      </rPr>
      <t xml:space="preserve">se encuentra en la celda AB31.	</t>
    </r>
  </si>
  <si>
    <t>7.  For very clayey or very sandy soils it may be necessary to change the value of a* in cell X33.  Refer to the table of recommended values for a*, and note that for many agricultural soils the preset value, a*=0.012, will be adequate.</t>
  </si>
  <si>
    <r>
      <t>8. The spreadsheet will then calculate an estimate of the saturated conductivity of the soil -- ie how many mm per hour of rainfall the soil will be able to take in once it is fully wetted or saturated.   The K</t>
    </r>
    <r>
      <rPr>
        <vertAlign val="subscript"/>
        <sz val="15"/>
        <color theme="1"/>
        <rFont val="Arial"/>
        <family val="2"/>
      </rPr>
      <t>sat</t>
    </r>
    <r>
      <rPr>
        <sz val="15"/>
        <color theme="1"/>
        <rFont val="Arial"/>
        <family val="2"/>
      </rPr>
      <t xml:space="preserve"> value is in mm/sec is in cell Z31 and a more field-relevant value of mm/hour is found in cell AB31.</t>
    </r>
  </si>
  <si>
    <r>
      <t xml:space="preserve">8. Le tableur calcule ensuite une estimation de la conductivité saturée du sol </t>
    </r>
    <r>
      <rPr>
        <b/>
        <sz val="15"/>
        <color theme="1"/>
        <rFont val="Arial"/>
        <family val="2"/>
      </rPr>
      <t>K</t>
    </r>
    <r>
      <rPr>
        <b/>
        <vertAlign val="subscript"/>
        <sz val="15"/>
        <color theme="1"/>
        <rFont val="Arial"/>
        <family val="2"/>
      </rPr>
      <t>sat</t>
    </r>
    <r>
      <rPr>
        <sz val="15"/>
        <color theme="1"/>
        <rFont val="Arial"/>
        <family val="2"/>
      </rPr>
      <t>, c'est-à-dire le nombre de mm par heure de pluie que le sol peut absorber une fois qu'il est complètement mouillé ou saturé.   La valeur de Ksat en mm/sec se trouve dans la cellule Z31 et une valeur plus facile à gérer sur le terrain de mm/heure se trouve dans la cellule AB31.</t>
    </r>
  </si>
  <si>
    <t>7.  Pour les sols très argileux ou très sableux, il peut être nécessaire de modifier la valeur de a* dans la cellule X33.  Reportez-vous au tableau des valeurs recommandées pour a*, et notez que pour de nombreux sols agricoles, la valeur par défaut, a*=0,012, sera suffisante.</t>
  </si>
  <si>
    <t>How to use this form</t>
  </si>
  <si>
    <t>2. Enter the diameter of the infiltration ring in cell A3. Enter the volume of the small cup you are using to add water to the ring in cell A4, which will be the same each time each time you add water to the ring.</t>
  </si>
  <si>
    <t>2. Entrez le diamètre de l'anneau d'infiltration dans la cellule A3. Entrez le volume du petit gobelet que vous utilisez pour ajouter de l'eau à l'anneau dans la cellule A4, qui sera le même à chaque fois que vous ajoutez de l'eau à l'anneau.</t>
  </si>
  <si>
    <t xml:space="preserve">2. Introduzca el diámetro del anillo de infiltración en la celda A3. Introduzca el volumen del vasito que está utilizando para añadir agua al anillo en la celda A4, que será el mismo cada vez que añada agua al anillo.	</t>
  </si>
  <si>
    <t>mm/s</t>
  </si>
  <si>
    <t>cumul. time</t>
  </si>
  <si>
    <t>cumul. infilt. (mm)</t>
  </si>
  <si>
    <t>Cumul. time minutes</t>
  </si>
  <si>
    <t>Cumul. time seconds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</si>
</sst>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0" x14ac:knownFonts="1">
    <font>
      <sz val="11"/>
      <color theme="1"/>
      <name val="Calibri"/>
      <family val="2"/>
      <scheme val="minor"/>
    </font>
    <font>
      <sz val="11"/>
      <color rgb="FF000000"/>
      <name val="Calibri"/>
      <family val="2"/>
      <scheme val="minor"/>
    </font>
    <font>
      <sz val="16"/>
      <color theme="1"/>
      <name val="Calibri"/>
      <family val="2"/>
      <scheme val="minor"/>
    </font>
    <font>
      <sz val="14"/>
      <color theme="1"/>
      <name val="Calibri"/>
      <family val="2"/>
      <scheme val="minor"/>
    </font>
    <font>
      <b/>
      <sz val="16"/>
      <color theme="1"/>
      <name val="Calibri"/>
      <family val="2"/>
      <scheme val="minor"/>
    </font>
    <font>
      <sz val="16"/>
      <color theme="1"/>
      <name val="Arial"/>
      <family val="2"/>
    </font>
    <font>
      <sz val="14"/>
      <color theme="1"/>
      <name val="Arial"/>
      <family val="2"/>
    </font>
    <font>
      <sz val="15"/>
      <color theme="1"/>
      <name val="Arial"/>
      <family val="2"/>
    </font>
    <font>
      <b/>
      <sz val="18"/>
      <color theme="1"/>
      <name val="Calibri"/>
      <family val="2"/>
      <scheme val="minor"/>
    </font>
    <font>
      <sz val="18"/>
      <color theme="1"/>
      <name val="Calibri"/>
      <family val="2"/>
      <scheme val="minor"/>
    </font>
    <font>
      <b/>
      <sz val="14"/>
      <color theme="1"/>
      <name val="Arial Narrow"/>
      <family val="2"/>
    </font>
    <font>
      <b/>
      <sz val="22"/>
      <color theme="1"/>
      <name val="Calibri"/>
      <family val="2"/>
      <scheme val="minor"/>
    </font>
    <font>
      <sz val="16"/>
      <color theme="1"/>
      <name val="Georgia"/>
      <family val="1"/>
    </font>
    <font>
      <vertAlign val="superscript"/>
      <sz val="15"/>
      <color theme="1"/>
      <name val="Arial"/>
      <family val="2"/>
    </font>
    <font>
      <b/>
      <sz val="20"/>
      <color theme="1"/>
      <name val="Arial"/>
      <family val="2"/>
    </font>
    <font>
      <b/>
      <sz val="14"/>
      <color theme="1"/>
      <name val="Arial"/>
      <family val="2"/>
    </font>
    <font>
      <b/>
      <sz val="15"/>
      <color theme="1"/>
      <name val="Arial"/>
      <family val="2"/>
    </font>
    <font>
      <b/>
      <sz val="11"/>
      <color theme="1"/>
      <name val="Arial"/>
      <family val="2"/>
    </font>
    <font>
      <b/>
      <sz val="11"/>
      <color theme="1"/>
      <name val="Calibri"/>
      <family val="2"/>
      <scheme val="minor"/>
    </font>
    <font>
      <b/>
      <sz val="16"/>
      <color theme="1"/>
      <name val="Arial"/>
      <family val="2"/>
    </font>
    <font>
      <vertAlign val="subscript"/>
      <sz val="15"/>
      <color theme="1"/>
      <name val="Arial"/>
      <family val="2"/>
    </font>
    <font>
      <b/>
      <vertAlign val="subscript"/>
      <sz val="15"/>
      <color theme="1"/>
      <name val="Arial"/>
      <family val="2"/>
    </font>
    <font>
      <b/>
      <sz val="20"/>
      <color theme="1"/>
      <name val="Calibri"/>
      <family val="2"/>
      <scheme val="minor"/>
    </font>
    <font>
      <b/>
      <sz val="14"/>
      <color theme="1"/>
      <name val="Calibri"/>
      <family val="2"/>
      <scheme val="minor"/>
    </font>
    <font>
      <b/>
      <u/>
      <sz val="11"/>
      <color theme="1"/>
      <name val="Calibri"/>
      <family val="2"/>
      <scheme val="minor"/>
    </font>
    <font>
      <b/>
      <sz val="12"/>
      <color theme="1"/>
      <name val="Arial"/>
      <family val="2"/>
    </font>
    <font>
      <sz val="12"/>
      <color theme="1"/>
      <name val="Arial"/>
      <family val="2"/>
    </font>
    <font>
      <sz val="12"/>
      <color theme="1"/>
      <name val="Calibri"/>
      <family val="2"/>
      <scheme val="minor"/>
    </font>
    <font>
      <b/>
      <u/>
      <sz val="20"/>
      <color theme="1"/>
      <name val="Arial"/>
      <family val="2"/>
    </font>
    <font>
      <sz val="12"/>
      <color theme="1"/>
      <name val="Arial Nova"/>
      <family val="2"/>
    </font>
  </fonts>
  <fills count="7">
    <fill>
      <patternFill patternType="none"/>
    </fill>
    <fill>
      <patternFill patternType="gray125"/>
    </fill>
    <fill>
      <patternFill patternType="solid">
        <fgColor rgb="FFFF66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91">
    <xf numFmtId="0" fontId="0" fillId="0" borderId="0" xfId="0"/>
    <xf numFmtId="2" fontId="0" fillId="0" borderId="0" xfId="0" applyNumberFormat="1"/>
    <xf numFmtId="0" fontId="0" fillId="0" borderId="0" xfId="0" applyAlignment="1">
      <alignment wrapText="1"/>
    </xf>
    <xf numFmtId="0" fontId="1" fillId="0" borderId="0" xfId="0" applyFont="1" applyAlignment="1">
      <alignment vertical="center"/>
    </xf>
    <xf numFmtId="1" fontId="0" fillId="0" borderId="0" xfId="0" applyNumberFormat="1"/>
    <xf numFmtId="1" fontId="2" fillId="0" borderId="0" xfId="0" applyNumberFormat="1" applyFont="1"/>
    <xf numFmtId="0" fontId="2" fillId="0" borderId="0" xfId="0" applyFont="1"/>
    <xf numFmtId="0" fontId="3" fillId="0" borderId="0" xfId="0" applyFont="1"/>
    <xf numFmtId="0" fontId="4" fillId="0" borderId="0" xfId="0" applyFont="1"/>
    <xf numFmtId="0" fontId="5" fillId="0" borderId="0" xfId="0" applyFont="1"/>
    <xf numFmtId="0" fontId="0" fillId="2" borderId="0" xfId="0" applyFill="1"/>
    <xf numFmtId="0" fontId="6" fillId="0" borderId="0" xfId="0" applyFont="1" applyAlignment="1">
      <alignment horizontal="center"/>
    </xf>
    <xf numFmtId="0" fontId="10" fillId="3" borderId="0" xfId="0" applyFont="1" applyFill="1" applyAlignment="1">
      <alignment wrapText="1"/>
    </xf>
    <xf numFmtId="0" fontId="0" fillId="4" borderId="0" xfId="0" applyFill="1"/>
    <xf numFmtId="0" fontId="8" fillId="5" borderId="0" xfId="0" applyFont="1" applyFill="1" applyAlignment="1">
      <alignment wrapText="1"/>
    </xf>
    <xf numFmtId="1" fontId="11" fillId="5" borderId="0" xfId="0" applyNumberFormat="1" applyFont="1" applyFill="1" applyAlignment="1">
      <alignment horizontal="center" vertical="center"/>
    </xf>
    <xf numFmtId="0" fontId="4" fillId="2" borderId="0" xfId="0" applyFont="1" applyFill="1"/>
    <xf numFmtId="0" fontId="12" fillId="0" borderId="0" xfId="0" applyFont="1"/>
    <xf numFmtId="0" fontId="4" fillId="2" borderId="0" xfId="0" applyFont="1" applyFill="1" applyAlignment="1">
      <alignment wrapText="1"/>
    </xf>
    <xf numFmtId="0" fontId="8" fillId="3" borderId="1" xfId="0" applyFont="1" applyFill="1" applyBorder="1"/>
    <xf numFmtId="0" fontId="0" fillId="0" borderId="2" xfId="0" applyBorder="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4" borderId="0" xfId="0" applyFill="1" applyAlignment="1">
      <alignment horizontal="center"/>
    </xf>
    <xf numFmtId="164" fontId="0" fillId="4" borderId="0" xfId="0" applyNumberFormat="1" applyFill="1" applyAlignment="1">
      <alignment horizontal="center"/>
    </xf>
    <xf numFmtId="0" fontId="14" fillId="0" borderId="0" xfId="0" applyFont="1"/>
    <xf numFmtId="0" fontId="15" fillId="2" borderId="0" xfId="0" applyFont="1" applyFill="1"/>
    <xf numFmtId="0" fontId="6" fillId="2" borderId="0" xfId="0" applyFont="1" applyFill="1" applyAlignment="1">
      <alignment horizontal="center"/>
    </xf>
    <xf numFmtId="0" fontId="15" fillId="6" borderId="0" xfId="0" applyFont="1" applyFill="1"/>
    <xf numFmtId="0" fontId="6" fillId="6" borderId="0" xfId="0" applyFont="1" applyFill="1" applyAlignment="1">
      <alignment horizontal="center"/>
    </xf>
    <xf numFmtId="0" fontId="0" fillId="6" borderId="0" xfId="0" applyFill="1"/>
    <xf numFmtId="165" fontId="9" fillId="0" borderId="0" xfId="0" applyNumberFormat="1" applyFont="1"/>
    <xf numFmtId="0" fontId="9" fillId="0" borderId="0" xfId="0" applyFont="1" applyAlignment="1">
      <alignment wrapText="1"/>
    </xf>
    <xf numFmtId="0" fontId="3" fillId="0" borderId="0" xfId="0" applyFont="1" applyAlignment="1">
      <alignment wrapText="1"/>
    </xf>
    <xf numFmtId="0" fontId="22" fillId="0" borderId="0" xfId="0" applyFont="1"/>
    <xf numFmtId="0" fontId="12" fillId="0" borderId="0" xfId="0" applyFont="1" applyAlignment="1">
      <alignment vertical="center"/>
    </xf>
    <xf numFmtId="0" fontId="8" fillId="3" borderId="1" xfId="0" applyFont="1" applyFill="1" applyBorder="1" applyAlignment="1">
      <alignment vertical="center"/>
    </xf>
    <xf numFmtId="0" fontId="3" fillId="0" borderId="0" xfId="0" applyFont="1" applyAlignment="1">
      <alignment horizontal="right" vertical="center"/>
    </xf>
    <xf numFmtId="165" fontId="8" fillId="0" borderId="0" xfId="0" applyNumberFormat="1" applyFont="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4" fillId="0" borderId="0" xfId="0" applyFont="1" applyAlignment="1">
      <alignment vertical="center"/>
    </xf>
    <xf numFmtId="0" fontId="22" fillId="0" borderId="10" xfId="0" applyFont="1" applyBorder="1" applyAlignment="1">
      <alignment horizontal="right" vertical="center"/>
    </xf>
    <xf numFmtId="165" fontId="8" fillId="0" borderId="10" xfId="0" applyNumberFormat="1" applyFont="1" applyBorder="1" applyAlignment="1">
      <alignment vertical="center"/>
    </xf>
    <xf numFmtId="0" fontId="9" fillId="0" borderId="10" xfId="0" applyFont="1" applyBorder="1" applyAlignment="1">
      <alignment vertical="center" wrapText="1"/>
    </xf>
    <xf numFmtId="1" fontId="11" fillId="5" borderId="10" xfId="0" applyNumberFormat="1" applyFont="1" applyFill="1" applyBorder="1" applyAlignment="1">
      <alignment horizontal="center" vertical="center"/>
    </xf>
    <xf numFmtId="0" fontId="8" fillId="5" borderId="9" xfId="0" applyFont="1" applyFill="1" applyBorder="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10" fillId="3" borderId="0" xfId="0" applyFont="1" applyFill="1" applyAlignment="1">
      <alignment vertical="center" wrapText="1"/>
    </xf>
    <xf numFmtId="0" fontId="8" fillId="0" borderId="0" xfId="0" applyFont="1" applyAlignment="1">
      <alignment vertical="center" wrapText="1"/>
    </xf>
    <xf numFmtId="0" fontId="23" fillId="0" borderId="8" xfId="0" applyFont="1" applyBorder="1" applyAlignment="1">
      <alignment horizontal="right" vertical="center"/>
    </xf>
    <xf numFmtId="0" fontId="8" fillId="0" borderId="9" xfId="0" applyFont="1" applyBorder="1" applyAlignment="1">
      <alignment vertical="center" wrapText="1"/>
    </xf>
    <xf numFmtId="0" fontId="4" fillId="2" borderId="0" xfId="0" applyFont="1" applyFill="1" applyAlignment="1">
      <alignment horizontal="center" vertical="center"/>
    </xf>
    <xf numFmtId="0" fontId="25" fillId="6" borderId="0" xfId="0" applyFont="1" applyFill="1"/>
    <xf numFmtId="0" fontId="26" fillId="6" borderId="0" xfId="0" applyFont="1" applyFill="1" applyAlignment="1">
      <alignment horizontal="center"/>
    </xf>
    <xf numFmtId="0" fontId="27" fillId="6" borderId="0" xfId="0" applyFont="1" applyFill="1"/>
    <xf numFmtId="0" fontId="12" fillId="0" borderId="0" xfId="0" applyFont="1" applyAlignment="1">
      <alignment horizontal="left" vertical="center"/>
    </xf>
    <xf numFmtId="0" fontId="18" fillId="0" borderId="0" xfId="0" applyFont="1" applyAlignment="1">
      <alignment wrapText="1"/>
    </xf>
    <xf numFmtId="0" fontId="10" fillId="3" borderId="0" xfId="0" applyFont="1" applyFill="1" applyAlignment="1">
      <alignment horizontal="right" wrapText="1"/>
    </xf>
    <xf numFmtId="0" fontId="27" fillId="4" borderId="0" xfId="0" applyFont="1" applyFill="1"/>
    <xf numFmtId="0" fontId="27" fillId="4" borderId="0" xfId="0" applyFont="1" applyFill="1" applyAlignment="1">
      <alignment horizontal="center"/>
    </xf>
    <xf numFmtId="164" fontId="27" fillId="4" borderId="0" xfId="0" applyNumberFormat="1" applyFont="1" applyFill="1" applyAlignment="1">
      <alignment horizontal="center"/>
    </xf>
    <xf numFmtId="0" fontId="27" fillId="0" borderId="0" xfId="0" applyFont="1"/>
    <xf numFmtId="1" fontId="27" fillId="0" borderId="0" xfId="0" applyNumberFormat="1" applyFont="1"/>
    <xf numFmtId="2" fontId="27" fillId="0" borderId="0" xfId="0" applyNumberFormat="1" applyFont="1"/>
    <xf numFmtId="0" fontId="27" fillId="0" borderId="4" xfId="0" applyFont="1" applyBorder="1"/>
    <xf numFmtId="0" fontId="27" fillId="0" borderId="5" xfId="0" applyFont="1" applyBorder="1"/>
    <xf numFmtId="0" fontId="3" fillId="0" borderId="2" xfId="0" applyFont="1" applyBorder="1" applyAlignment="1">
      <alignment wrapText="1"/>
    </xf>
    <xf numFmtId="0" fontId="3" fillId="0" borderId="3" xfId="0" applyFont="1" applyBorder="1"/>
    <xf numFmtId="0" fontId="3" fillId="0" borderId="4" xfId="0" applyFont="1" applyBorder="1"/>
    <xf numFmtId="0" fontId="3" fillId="0" borderId="5" xfId="0" applyFont="1" applyBorder="1"/>
    <xf numFmtId="0" fontId="19" fillId="0" borderId="0" xfId="0" applyFont="1" applyAlignment="1">
      <alignment horizontal="center"/>
    </xf>
    <xf numFmtId="0" fontId="29" fillId="0" borderId="0" xfId="0" applyFont="1" applyAlignment="1">
      <alignment wrapText="1"/>
    </xf>
    <xf numFmtId="0" fontId="0" fillId="0" borderId="8"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0" fillId="0" borderId="0" xfId="0" applyAlignment="1">
      <alignment horizontal="left" vertical="center" wrapText="1"/>
    </xf>
    <xf numFmtId="0" fontId="8" fillId="0" borderId="0" xfId="0" applyFont="1" applyAlignment="1">
      <alignment horizontal="left" wrapText="1"/>
    </xf>
    <xf numFmtId="0" fontId="28" fillId="0" borderId="0" xfId="0" applyFont="1" applyAlignment="1">
      <alignment horizontal="center"/>
    </xf>
    <xf numFmtId="0" fontId="19" fillId="0" borderId="0" xfId="0" applyFont="1" applyAlignment="1">
      <alignment horizontal="left" wrapText="1"/>
    </xf>
    <xf numFmtId="0" fontId="7" fillId="0" borderId="0" xfId="0" applyFont="1" applyAlignment="1">
      <alignment horizontal="left" vertical="top" wrapText="1"/>
    </xf>
    <xf numFmtId="0" fontId="19" fillId="0" borderId="0" xfId="0" applyFont="1" applyAlignment="1">
      <alignment horizontal="left" vertical="top" wrapText="1"/>
    </xf>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Template_Copy_English!$G$7:$G$19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xVal>
          <c:yVal>
            <c:numRef>
              <c:f>Template_Copy_English!$H$7:$H$19</c:f>
              <c:numCache>
                <c:formatCode>0</c:formatCode>
                <c:ptCount val="13"/>
                <c:pt idx="0">
                  <c:v>16.976649679406581</c:v>
                </c:pt>
                <c:pt idx="1">
                  <c:v>33.953299358813162</c:v>
                </c:pt>
                <c:pt idx="2">
                  <c:v>50.929949038219746</c:v>
                </c:pt>
                <c:pt idx="3">
                  <c:v>67.906598717626323</c:v>
                </c:pt>
                <c:pt idx="4">
                  <c:v>84.883248397032901</c:v>
                </c:pt>
                <c:pt idx="5">
                  <c:v>101.85989807643948</c:v>
                </c:pt>
                <c:pt idx="6">
                  <c:v>118.83654775584606</c:v>
                </c:pt>
                <c:pt idx="7">
                  <c:v>135.81319743525265</c:v>
                </c:pt>
                <c:pt idx="8">
                  <c:v>152.78984711465924</c:v>
                </c:pt>
                <c:pt idx="9">
                  <c:v>169.76649679406583</c:v>
                </c:pt>
                <c:pt idx="10">
                  <c:v>186.74314647347242</c:v>
                </c:pt>
                <c:pt idx="11">
                  <c:v>203.71979615287901</c:v>
                </c:pt>
                <c:pt idx="12">
                  <c:v>220.6964458322856</c:v>
                </c:pt>
              </c:numCache>
            </c:numRef>
          </c:yVal>
          <c:smooth val="0"/>
          <c:extLst>
            <c:ext xmlns:c16="http://schemas.microsoft.com/office/drawing/2014/chart" uri="{C3380CC4-5D6E-409C-BE32-E72D297353CC}">
              <c16:uniqueId val="{00000000-5CAB-4D7A-BD28-046F50927B26}"/>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EXAMPLE_garden_NY!$G$7:$G$15</c:f>
              <c:numCache>
                <c:formatCode>General</c:formatCode>
                <c:ptCount val="9"/>
                <c:pt idx="0">
                  <c:v>190</c:v>
                </c:pt>
                <c:pt idx="1">
                  <c:v>598</c:v>
                </c:pt>
                <c:pt idx="2">
                  <c:v>942</c:v>
                </c:pt>
                <c:pt idx="3">
                  <c:v>1319</c:v>
                </c:pt>
                <c:pt idx="4">
                  <c:v>1738</c:v>
                </c:pt>
                <c:pt idx="5">
                  <c:v>2313</c:v>
                </c:pt>
                <c:pt idx="6">
                  <c:v>3035</c:v>
                </c:pt>
                <c:pt idx="7">
                  <c:v>3939</c:v>
                </c:pt>
                <c:pt idx="8">
                  <c:v>4887</c:v>
                </c:pt>
              </c:numCache>
            </c:numRef>
          </c:xVal>
          <c:yVal>
            <c:numRef>
              <c:f>EXAMPLE_garden_NY!$H$7:$H$15</c:f>
              <c:numCache>
                <c:formatCode>0</c:formatCode>
                <c:ptCount val="9"/>
                <c:pt idx="0">
                  <c:v>28.294416132344303</c:v>
                </c:pt>
                <c:pt idx="1">
                  <c:v>56.588832264688605</c:v>
                </c:pt>
                <c:pt idx="2">
                  <c:v>84.883248397032901</c:v>
                </c:pt>
                <c:pt idx="3">
                  <c:v>113.17766452937721</c:v>
                </c:pt>
                <c:pt idx="4">
                  <c:v>141.47208066172152</c:v>
                </c:pt>
                <c:pt idx="5">
                  <c:v>169.76649679406583</c:v>
                </c:pt>
                <c:pt idx="6">
                  <c:v>198.06091292641014</c:v>
                </c:pt>
                <c:pt idx="7">
                  <c:v>226.35532905875445</c:v>
                </c:pt>
                <c:pt idx="8">
                  <c:v>254.64974519109876</c:v>
                </c:pt>
              </c:numCache>
            </c:numRef>
          </c:yVal>
          <c:smooth val="0"/>
          <c:extLst>
            <c:ext xmlns:c16="http://schemas.microsoft.com/office/drawing/2014/chart" uri="{C3380CC4-5D6E-409C-BE32-E72D297353CC}">
              <c16:uniqueId val="{00000000-38FF-4956-BBD7-CBEC48B92C10}"/>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EXAMPLE_garden_NY!$I$7:$I$15</c:f>
              <c:numCache>
                <c:formatCode>0.00</c:formatCode>
                <c:ptCount val="9"/>
                <c:pt idx="0">
                  <c:v>13.784048752090222</c:v>
                </c:pt>
                <c:pt idx="1">
                  <c:v>24.454038521274967</c:v>
                </c:pt>
                <c:pt idx="2">
                  <c:v>30.692018506445613</c:v>
                </c:pt>
                <c:pt idx="3">
                  <c:v>36.318039594669756</c:v>
                </c:pt>
                <c:pt idx="4">
                  <c:v>41.689327171351664</c:v>
                </c:pt>
                <c:pt idx="5">
                  <c:v>48.093658625644196</c:v>
                </c:pt>
                <c:pt idx="6">
                  <c:v>55.090834083357279</c:v>
                </c:pt>
                <c:pt idx="7">
                  <c:v>62.761453138052822</c:v>
                </c:pt>
                <c:pt idx="8">
                  <c:v>69.907081186386264</c:v>
                </c:pt>
              </c:numCache>
            </c:numRef>
          </c:xVal>
          <c:yVal>
            <c:numRef>
              <c:f>EXAMPLE_garden_NY!$J$7:$J$15</c:f>
              <c:numCache>
                <c:formatCode>0.00</c:formatCode>
                <c:ptCount val="9"/>
                <c:pt idx="0">
                  <c:v>2.0526926914745367</c:v>
                </c:pt>
                <c:pt idx="1">
                  <c:v>2.3140894382519446</c:v>
                </c:pt>
                <c:pt idx="2">
                  <c:v>2.7656456801368936</c:v>
                </c:pt>
                <c:pt idx="3">
                  <c:v>3.1162933294997512</c:v>
                </c:pt>
                <c:pt idx="4">
                  <c:v>3.3934843822315082</c:v>
                </c:pt>
                <c:pt idx="5">
                  <c:v>3.5299143721942587</c:v>
                </c:pt>
                <c:pt idx="6">
                  <c:v>3.5951699810303572</c:v>
                </c:pt>
                <c:pt idx="7">
                  <c:v>3.6065979632570557</c:v>
                </c:pt>
                <c:pt idx="8">
                  <c:v>3.6426888502489696</c:v>
                </c:pt>
              </c:numCache>
            </c:numRef>
          </c:yVal>
          <c:smooth val="0"/>
          <c:extLst>
            <c:ext xmlns:c16="http://schemas.microsoft.com/office/drawing/2014/chart" uri="{C3380CC4-5D6E-409C-BE32-E72D297353CC}">
              <c16:uniqueId val="{00000000-EBB0-4042-9DF5-518049755A8E}"/>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EXAMPLE_garden_NY!$I$11:$I$15</c:f>
              <c:numCache>
                <c:formatCode>0.00</c:formatCode>
                <c:ptCount val="5"/>
                <c:pt idx="0">
                  <c:v>41.689327171351664</c:v>
                </c:pt>
                <c:pt idx="1">
                  <c:v>48.093658625644196</c:v>
                </c:pt>
                <c:pt idx="2">
                  <c:v>55.090834083357279</c:v>
                </c:pt>
                <c:pt idx="3">
                  <c:v>62.761453138052822</c:v>
                </c:pt>
                <c:pt idx="4">
                  <c:v>69.907081186386264</c:v>
                </c:pt>
              </c:numCache>
            </c:numRef>
          </c:xVal>
          <c:yVal>
            <c:numRef>
              <c:f>EXAMPLE_garden_NY!$K$11:$K$15</c:f>
              <c:numCache>
                <c:formatCode>0.00</c:formatCode>
                <c:ptCount val="5"/>
                <c:pt idx="0">
                  <c:v>3.3934843822315082</c:v>
                </c:pt>
                <c:pt idx="1">
                  <c:v>3.5299143721942587</c:v>
                </c:pt>
                <c:pt idx="2">
                  <c:v>3.5951699810303572</c:v>
                </c:pt>
                <c:pt idx="3">
                  <c:v>3.6065979632570557</c:v>
                </c:pt>
                <c:pt idx="4">
                  <c:v>3.6426888502489696</c:v>
                </c:pt>
              </c:numCache>
            </c:numRef>
          </c:yVal>
          <c:smooth val="0"/>
          <c:extLst>
            <c:ext xmlns:c16="http://schemas.microsoft.com/office/drawing/2014/chart" uri="{C3380CC4-5D6E-409C-BE32-E72D297353CC}">
              <c16:uniqueId val="{00000002-EBB0-4042-9DF5-518049755A8E}"/>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garden_test2!$G$7:$G$19</c:f>
              <c:numCache>
                <c:formatCode>General</c:formatCode>
                <c:ptCount val="13"/>
                <c:pt idx="0">
                  <c:v>83</c:v>
                </c:pt>
                <c:pt idx="1">
                  <c:v>192</c:v>
                </c:pt>
                <c:pt idx="2">
                  <c:v>296</c:v>
                </c:pt>
                <c:pt idx="3">
                  <c:v>405</c:v>
                </c:pt>
                <c:pt idx="4">
                  <c:v>520</c:v>
                </c:pt>
                <c:pt idx="5">
                  <c:v>628</c:v>
                </c:pt>
                <c:pt idx="6">
                  <c:v>740</c:v>
                </c:pt>
                <c:pt idx="7">
                  <c:v>853</c:v>
                </c:pt>
                <c:pt idx="8">
                  <c:v>970</c:v>
                </c:pt>
                <c:pt idx="9">
                  <c:v>1083</c:v>
                </c:pt>
                <c:pt idx="10">
                  <c:v>1196</c:v>
                </c:pt>
                <c:pt idx="11">
                  <c:v>1314</c:v>
                </c:pt>
                <c:pt idx="12">
                  <c:v>1431</c:v>
                </c:pt>
              </c:numCache>
            </c:numRef>
          </c:xVal>
          <c:yVal>
            <c:numRef>
              <c:f>garden_test2!$H$7:$H$19</c:f>
              <c:numCache>
                <c:formatCode>0</c:formatCode>
                <c:ptCount val="13"/>
                <c:pt idx="0">
                  <c:v>13.972551176466322</c:v>
                </c:pt>
                <c:pt idx="1">
                  <c:v>27.945102352932643</c:v>
                </c:pt>
                <c:pt idx="2">
                  <c:v>41.917653529398962</c:v>
                </c:pt>
                <c:pt idx="3">
                  <c:v>55.890204705865287</c:v>
                </c:pt>
                <c:pt idx="4">
                  <c:v>69.862755882331612</c:v>
                </c:pt>
                <c:pt idx="5">
                  <c:v>83.835307058797937</c:v>
                </c:pt>
                <c:pt idx="6">
                  <c:v>97.807858235264263</c:v>
                </c:pt>
                <c:pt idx="7">
                  <c:v>111.78040941173059</c:v>
                </c:pt>
                <c:pt idx="8">
                  <c:v>125.75296058819691</c:v>
                </c:pt>
                <c:pt idx="9">
                  <c:v>139.72551176466322</c:v>
                </c:pt>
                <c:pt idx="10">
                  <c:v>153.69806294112954</c:v>
                </c:pt>
                <c:pt idx="11">
                  <c:v>167.67061411759585</c:v>
                </c:pt>
                <c:pt idx="12">
                  <c:v>181.64316529406216</c:v>
                </c:pt>
              </c:numCache>
            </c:numRef>
          </c:yVal>
          <c:smooth val="0"/>
          <c:extLst>
            <c:ext xmlns:c16="http://schemas.microsoft.com/office/drawing/2014/chart" uri="{C3380CC4-5D6E-409C-BE32-E72D297353CC}">
              <c16:uniqueId val="{00000000-BF64-40EF-A73A-0D5C7EA7CD31}"/>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garden_test2!$I$7:$I$20</c:f>
              <c:numCache>
                <c:formatCode>0.00</c:formatCode>
                <c:ptCount val="14"/>
                <c:pt idx="0">
                  <c:v>9.1104335791442992</c:v>
                </c:pt>
                <c:pt idx="1">
                  <c:v>13.856406460551018</c:v>
                </c:pt>
                <c:pt idx="2">
                  <c:v>17.204650534085253</c:v>
                </c:pt>
                <c:pt idx="3">
                  <c:v>20.124611797498108</c:v>
                </c:pt>
                <c:pt idx="4">
                  <c:v>22.803508501982758</c:v>
                </c:pt>
                <c:pt idx="5">
                  <c:v>25.059928172283335</c:v>
                </c:pt>
                <c:pt idx="6">
                  <c:v>27.202941017470888</c:v>
                </c:pt>
                <c:pt idx="7">
                  <c:v>29.206163733020468</c:v>
                </c:pt>
                <c:pt idx="8">
                  <c:v>31.144823004794873</c:v>
                </c:pt>
                <c:pt idx="9">
                  <c:v>32.908965343808667</c:v>
                </c:pt>
                <c:pt idx="10">
                  <c:v>34.583232931581165</c:v>
                </c:pt>
                <c:pt idx="11">
                  <c:v>36.249137920783717</c:v>
                </c:pt>
                <c:pt idx="12">
                  <c:v>37.828560638755476</c:v>
                </c:pt>
                <c:pt idx="13">
                  <c:v>0</c:v>
                </c:pt>
              </c:numCache>
            </c:numRef>
          </c:xVal>
          <c:yVal>
            <c:numRef>
              <c:f>garden_test2!$J$7:$J$22</c:f>
              <c:numCache>
                <c:formatCode>0.00</c:formatCode>
                <c:ptCount val="16"/>
                <c:pt idx="0">
                  <c:v>1.5336867400529031</c:v>
                </c:pt>
                <c:pt idx="1">
                  <c:v>2.0167640457496634</c:v>
                </c:pt>
                <c:pt idx="2">
                  <c:v>2.4364141222370761</c:v>
                </c:pt>
                <c:pt idx="3">
                  <c:v>2.777206599970965</c:v>
                </c:pt>
                <c:pt idx="4">
                  <c:v>3.0636845148744136</c:v>
                </c:pt>
                <c:pt idx="5">
                  <c:v>3.345392950947125</c:v>
                </c:pt>
                <c:pt idx="6">
                  <c:v>3.5954883765122267</c:v>
                </c:pt>
                <c:pt idx="7">
                  <c:v>3.827288322887533</c:v>
                </c:pt>
                <c:pt idx="8">
                  <c:v>4.0376842266477713</c:v>
                </c:pt>
                <c:pt idx="9">
                  <c:v>4.2458190436835022</c:v>
                </c:pt>
                <c:pt idx="10">
                  <c:v>4.4442942406571122</c:v>
                </c:pt>
                <c:pt idx="11">
                  <c:v>4.6255062529765887</c:v>
                </c:pt>
                <c:pt idx="12">
                  <c:v>4.801746675710632</c:v>
                </c:pt>
                <c:pt idx="13">
                  <c:v>0</c:v>
                </c:pt>
                <c:pt idx="14" formatCode="General">
                  <c:v>0</c:v>
                </c:pt>
                <c:pt idx="15" formatCode="General">
                  <c:v>0</c:v>
                </c:pt>
              </c:numCache>
            </c:numRef>
          </c:yVal>
          <c:smooth val="0"/>
          <c:extLst>
            <c:ext xmlns:c16="http://schemas.microsoft.com/office/drawing/2014/chart" uri="{C3380CC4-5D6E-409C-BE32-E72D297353CC}">
              <c16:uniqueId val="{00000000-4603-4FB1-9297-98229EE2A700}"/>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2.0736481748465495E-2"/>
                  <c:y val="0.3445068313760566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garden_test2!$I$12:$I$19</c:f>
              <c:numCache>
                <c:formatCode>0.00</c:formatCode>
                <c:ptCount val="8"/>
                <c:pt idx="0">
                  <c:v>25.059928172283335</c:v>
                </c:pt>
                <c:pt idx="1">
                  <c:v>27.202941017470888</c:v>
                </c:pt>
                <c:pt idx="2">
                  <c:v>29.206163733020468</c:v>
                </c:pt>
                <c:pt idx="3">
                  <c:v>31.144823004794873</c:v>
                </c:pt>
                <c:pt idx="4">
                  <c:v>32.908965343808667</c:v>
                </c:pt>
                <c:pt idx="5">
                  <c:v>34.583232931581165</c:v>
                </c:pt>
                <c:pt idx="6">
                  <c:v>36.249137920783717</c:v>
                </c:pt>
                <c:pt idx="7">
                  <c:v>37.828560638755476</c:v>
                </c:pt>
              </c:numCache>
            </c:numRef>
          </c:xVal>
          <c:yVal>
            <c:numRef>
              <c:f>garden_test2!$K$12:$K$19</c:f>
              <c:numCache>
                <c:formatCode>0.00</c:formatCode>
                <c:ptCount val="8"/>
                <c:pt idx="0">
                  <c:v>3.345392950947125</c:v>
                </c:pt>
                <c:pt idx="1">
                  <c:v>3.5954883765122267</c:v>
                </c:pt>
                <c:pt idx="2">
                  <c:v>3.827288322887533</c:v>
                </c:pt>
                <c:pt idx="3">
                  <c:v>4.0376842266477713</c:v>
                </c:pt>
                <c:pt idx="4">
                  <c:v>4.2458190436835022</c:v>
                </c:pt>
                <c:pt idx="5">
                  <c:v>4.4442942406571122</c:v>
                </c:pt>
                <c:pt idx="6">
                  <c:v>4.6255062529765887</c:v>
                </c:pt>
                <c:pt idx="7">
                  <c:v>4.801746675710632</c:v>
                </c:pt>
              </c:numCache>
            </c:numRef>
          </c:yVal>
          <c:smooth val="0"/>
          <c:extLst>
            <c:ext xmlns:c16="http://schemas.microsoft.com/office/drawing/2014/chart" uri="{C3380CC4-5D6E-409C-BE32-E72D297353CC}">
              <c16:uniqueId val="{00000002-4603-4FB1-9297-98229EE2A700}"/>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INIA_maiz_auditorio!$G$7:$G$18</c:f>
              <c:numCache>
                <c:formatCode>General</c:formatCode>
                <c:ptCount val="12"/>
                <c:pt idx="0">
                  <c:v>5</c:v>
                </c:pt>
                <c:pt idx="1">
                  <c:v>27</c:v>
                </c:pt>
                <c:pt idx="2">
                  <c:v>81</c:v>
                </c:pt>
                <c:pt idx="3">
                  <c:v>166</c:v>
                </c:pt>
                <c:pt idx="4">
                  <c:v>273</c:v>
                </c:pt>
                <c:pt idx="5">
                  <c:v>395</c:v>
                </c:pt>
                <c:pt idx="6">
                  <c:v>529</c:v>
                </c:pt>
                <c:pt idx="7">
                  <c:v>671</c:v>
                </c:pt>
                <c:pt idx="8">
                  <c:v>819</c:v>
                </c:pt>
                <c:pt idx="9">
                  <c:v>973</c:v>
                </c:pt>
                <c:pt idx="10">
                  <c:v>1122</c:v>
                </c:pt>
                <c:pt idx="11">
                  <c:v>1281</c:v>
                </c:pt>
              </c:numCache>
            </c:numRef>
          </c:xVal>
          <c:yVal>
            <c:numRef>
              <c:f>INIA_maiz_auditorio!$H$7:$H$18</c:f>
              <c:numCache>
                <c:formatCode>0</c:formatCode>
                <c:ptCount val="12"/>
                <c:pt idx="0">
                  <c:v>17.323111917761818</c:v>
                </c:pt>
                <c:pt idx="1">
                  <c:v>34.646223835523635</c:v>
                </c:pt>
                <c:pt idx="2">
                  <c:v>51.969335753285449</c:v>
                </c:pt>
                <c:pt idx="3">
                  <c:v>69.29244767104727</c:v>
                </c:pt>
                <c:pt idx="4">
                  <c:v>86.615559588809091</c:v>
                </c:pt>
                <c:pt idx="5">
                  <c:v>103.93867150657091</c:v>
                </c:pt>
                <c:pt idx="6">
                  <c:v>121.26178342433273</c:v>
                </c:pt>
                <c:pt idx="7">
                  <c:v>138.58489534209454</c:v>
                </c:pt>
                <c:pt idx="8">
                  <c:v>155.90800725985636</c:v>
                </c:pt>
                <c:pt idx="9">
                  <c:v>173.23111917761818</c:v>
                </c:pt>
                <c:pt idx="10">
                  <c:v>190.55423109538</c:v>
                </c:pt>
                <c:pt idx="11">
                  <c:v>207.87734301314183</c:v>
                </c:pt>
              </c:numCache>
            </c:numRef>
          </c:yVal>
          <c:smooth val="0"/>
          <c:extLst>
            <c:ext xmlns:c16="http://schemas.microsoft.com/office/drawing/2014/chart" uri="{C3380CC4-5D6E-409C-BE32-E72D297353CC}">
              <c16:uniqueId val="{00000000-6A81-4168-BE13-27C16EC268DE}"/>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INIA_maiz_auditorio!$I$7:$I$18</c:f>
              <c:numCache>
                <c:formatCode>0.00</c:formatCode>
                <c:ptCount val="12"/>
                <c:pt idx="0">
                  <c:v>2.2360679774997898</c:v>
                </c:pt>
                <c:pt idx="1">
                  <c:v>5.196152422706632</c:v>
                </c:pt>
                <c:pt idx="2">
                  <c:v>9</c:v>
                </c:pt>
                <c:pt idx="3">
                  <c:v>12.884098726725126</c:v>
                </c:pt>
                <c:pt idx="4">
                  <c:v>16.522711641858304</c:v>
                </c:pt>
                <c:pt idx="5">
                  <c:v>19.874606914351791</c:v>
                </c:pt>
                <c:pt idx="6">
                  <c:v>23</c:v>
                </c:pt>
                <c:pt idx="7">
                  <c:v>25.903667693977237</c:v>
                </c:pt>
                <c:pt idx="8">
                  <c:v>28.61817604250837</c:v>
                </c:pt>
                <c:pt idx="9">
                  <c:v>31.192947920964443</c:v>
                </c:pt>
                <c:pt idx="10">
                  <c:v>33.496268448888451</c:v>
                </c:pt>
                <c:pt idx="11">
                  <c:v>35.791060336346561</c:v>
                </c:pt>
              </c:numCache>
            </c:numRef>
          </c:xVal>
          <c:yVal>
            <c:numRef>
              <c:f>INIA_maiz_auditorio!$J$7:$J$18</c:f>
              <c:numCache>
                <c:formatCode>0.00</c:formatCode>
                <c:ptCount val="12"/>
                <c:pt idx="0">
                  <c:v>7.7471311659904334</c:v>
                </c:pt>
                <c:pt idx="1">
                  <c:v>6.6676688859478661</c:v>
                </c:pt>
                <c:pt idx="2">
                  <c:v>5.7743706392539389</c:v>
                </c:pt>
                <c:pt idx="3">
                  <c:v>5.3781369687361895</c:v>
                </c:pt>
                <c:pt idx="4">
                  <c:v>5.242212142066256</c:v>
                </c:pt>
                <c:pt idx="5">
                  <c:v>5.2297221250456545</c:v>
                </c:pt>
                <c:pt idx="6">
                  <c:v>5.2722514532318581</c:v>
                </c:pt>
                <c:pt idx="7">
                  <c:v>5.3500105459705383</c:v>
                </c:pt>
                <c:pt idx="8">
                  <c:v>5.4478666644679388</c:v>
                </c:pt>
                <c:pt idx="9">
                  <c:v>5.5535347161334316</c:v>
                </c:pt>
                <c:pt idx="10">
                  <c:v>5.688819678112635</c:v>
                </c:pt>
                <c:pt idx="11">
                  <c:v>5.8080800361770253</c:v>
                </c:pt>
              </c:numCache>
            </c:numRef>
          </c:yVal>
          <c:smooth val="0"/>
          <c:extLst>
            <c:ext xmlns:c16="http://schemas.microsoft.com/office/drawing/2014/chart" uri="{C3380CC4-5D6E-409C-BE32-E72D297353CC}">
              <c16:uniqueId val="{00000000-83F2-4930-972A-D3430106B849}"/>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3959803129116787E-2"/>
                  <c:y val="0.17386121874734645"/>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INIA_maiz_auditorio!$I$14:$I$18</c:f>
              <c:numCache>
                <c:formatCode>0.00</c:formatCode>
                <c:ptCount val="5"/>
                <c:pt idx="0">
                  <c:v>25.903667693977237</c:v>
                </c:pt>
                <c:pt idx="1">
                  <c:v>28.61817604250837</c:v>
                </c:pt>
                <c:pt idx="2">
                  <c:v>31.192947920964443</c:v>
                </c:pt>
                <c:pt idx="3">
                  <c:v>33.496268448888451</c:v>
                </c:pt>
                <c:pt idx="4">
                  <c:v>35.791060336346561</c:v>
                </c:pt>
              </c:numCache>
            </c:numRef>
          </c:xVal>
          <c:yVal>
            <c:numRef>
              <c:f>INIA_maiz_auditorio!$K$14:$K$18</c:f>
              <c:numCache>
                <c:formatCode>0.00</c:formatCode>
                <c:ptCount val="5"/>
                <c:pt idx="0">
                  <c:v>5.3500105459705383</c:v>
                </c:pt>
                <c:pt idx="1">
                  <c:v>5.4478666644679388</c:v>
                </c:pt>
                <c:pt idx="2">
                  <c:v>5.5535347161334316</c:v>
                </c:pt>
                <c:pt idx="3">
                  <c:v>5.688819678112635</c:v>
                </c:pt>
                <c:pt idx="4">
                  <c:v>5.8080800361770253</c:v>
                </c:pt>
              </c:numCache>
            </c:numRef>
          </c:yVal>
          <c:smooth val="0"/>
          <c:extLst>
            <c:ext xmlns:c16="http://schemas.microsoft.com/office/drawing/2014/chart" uri="{C3380CC4-5D6E-409C-BE32-E72D297353CC}">
              <c16:uniqueId val="{00000002-83F2-4930-972A-D3430106B849}"/>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Template_Copy_English!$I$7:$I$20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Template_Copy_English!$J$7:$J$22</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General">
                  <c:v>0</c:v>
                </c:pt>
                <c:pt idx="15" formatCode="General">
                  <c:v>0</c:v>
                </c:pt>
              </c:numCache>
            </c:numRef>
          </c:yVal>
          <c:smooth val="0"/>
          <c:extLst>
            <c:ext xmlns:c16="http://schemas.microsoft.com/office/drawing/2014/chart" uri="{C3380CC4-5D6E-409C-BE32-E72D297353CC}">
              <c16:uniqueId val="{00000000-7A27-4CF2-A284-3FAD3A74DA0E}"/>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Template_Copy_English!$I$11:$I$20</c:f>
              <c:numCache>
                <c:formatCode>0.00</c:formatCode>
                <c:ptCount val="10"/>
                <c:pt idx="0">
                  <c:v>0</c:v>
                </c:pt>
                <c:pt idx="1">
                  <c:v>0</c:v>
                </c:pt>
                <c:pt idx="2">
                  <c:v>0</c:v>
                </c:pt>
                <c:pt idx="3">
                  <c:v>0</c:v>
                </c:pt>
                <c:pt idx="4">
                  <c:v>0</c:v>
                </c:pt>
                <c:pt idx="5">
                  <c:v>0</c:v>
                </c:pt>
                <c:pt idx="6">
                  <c:v>0</c:v>
                </c:pt>
                <c:pt idx="7">
                  <c:v>0</c:v>
                </c:pt>
                <c:pt idx="8">
                  <c:v>0</c:v>
                </c:pt>
                <c:pt idx="9">
                  <c:v>0</c:v>
                </c:pt>
              </c:numCache>
            </c:numRef>
          </c:xVal>
          <c:yVal>
            <c:numRef>
              <c:f>Template_Copy_English!$K$11:$K$20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7A27-4CF2-A284-3FAD3A74DA0E}"/>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1 : Données brutes d'infiltration - à titre de référence et de vérification (vous pouvez les ignorer)</a:t>
            </a: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Template_Copy_Français!$G$7:$G$19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xVal>
          <c:yVal>
            <c:numRef>
              <c:f>Template_Copy_Français!$H$7:$H$19</c:f>
              <c:numCache>
                <c:formatCode>0</c:formatCode>
                <c:ptCount val="13"/>
                <c:pt idx="0">
                  <c:v>16.976649679406581</c:v>
                </c:pt>
                <c:pt idx="1">
                  <c:v>33.953299358813162</c:v>
                </c:pt>
                <c:pt idx="2">
                  <c:v>50.929949038219746</c:v>
                </c:pt>
                <c:pt idx="3">
                  <c:v>67.906598717626323</c:v>
                </c:pt>
                <c:pt idx="4">
                  <c:v>84.883248397032901</c:v>
                </c:pt>
                <c:pt idx="5">
                  <c:v>101.85989807643948</c:v>
                </c:pt>
                <c:pt idx="6">
                  <c:v>118.83654775584606</c:v>
                </c:pt>
                <c:pt idx="7">
                  <c:v>135.81319743525265</c:v>
                </c:pt>
                <c:pt idx="8">
                  <c:v>152.78984711465924</c:v>
                </c:pt>
                <c:pt idx="9">
                  <c:v>169.76649679406583</c:v>
                </c:pt>
                <c:pt idx="10">
                  <c:v>186.74314647347242</c:v>
                </c:pt>
                <c:pt idx="11">
                  <c:v>203.71979615287901</c:v>
                </c:pt>
                <c:pt idx="12">
                  <c:v>220.6964458322856</c:v>
                </c:pt>
              </c:numCache>
            </c:numRef>
          </c:yVal>
          <c:smooth val="0"/>
          <c:extLst>
            <c:ext xmlns:c16="http://schemas.microsoft.com/office/drawing/2014/chart" uri="{C3380CC4-5D6E-409C-BE32-E72D297353CC}">
              <c16:uniqueId val="{00000000-2BC4-4852-ACDF-3292808327B0}"/>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Infiltration cumulée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2 : Données traitées pour l'ajustement des courbes - Beerkan modifié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624075174680922"/>
          <c:y val="0.17554340034884516"/>
          <c:w val="0.76008682924379256"/>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[0]!CumTime</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[0]!CumInfilt</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General">
                  <c:v>0</c:v>
                </c:pt>
                <c:pt idx="15" formatCode="General">
                  <c:v>0</c:v>
                </c:pt>
              </c:numCache>
            </c:numRef>
          </c:yVal>
          <c:smooth val="0"/>
          <c:extLst>
            <c:ext xmlns:c16="http://schemas.microsoft.com/office/drawing/2014/chart" uri="{C3380CC4-5D6E-409C-BE32-E72D297353CC}">
              <c16:uniqueId val="{00000000-1BCE-4366-B346-233DB6D4F895}"/>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Template_Copy_Français!$I$11:$I$20</c:f>
              <c:numCache>
                <c:formatCode>0.00</c:formatCode>
                <c:ptCount val="10"/>
                <c:pt idx="0">
                  <c:v>0</c:v>
                </c:pt>
                <c:pt idx="1">
                  <c:v>0</c:v>
                </c:pt>
                <c:pt idx="2">
                  <c:v>0</c:v>
                </c:pt>
                <c:pt idx="3">
                  <c:v>0</c:v>
                </c:pt>
                <c:pt idx="4">
                  <c:v>0</c:v>
                </c:pt>
                <c:pt idx="5">
                  <c:v>0</c:v>
                </c:pt>
                <c:pt idx="6">
                  <c:v>0</c:v>
                </c:pt>
                <c:pt idx="7">
                  <c:v>0</c:v>
                </c:pt>
                <c:pt idx="8">
                  <c:v>0</c:v>
                </c:pt>
                <c:pt idx="9">
                  <c:v>0</c:v>
                </c:pt>
              </c:numCache>
            </c:numRef>
          </c:xVal>
          <c:yVal>
            <c:numRef>
              <c:f>Template_Copy_Français!$K$11:$K$20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1BCE-4366-B346-233DB6D4F895}"/>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racine carré du temps</a:t>
                </a:r>
                <a:r>
                  <a:rPr lang="en-US" sz="1400" b="1" baseline="0">
                    <a:solidFill>
                      <a:sysClr val="windowText" lastClr="000000"/>
                    </a:solidFill>
                  </a:rPr>
                  <a:t> </a:t>
                </a:r>
                <a:r>
                  <a:rPr lang="en-US" sz="1400" b="1">
                    <a:solidFill>
                      <a:sysClr val="windowText" lastClr="000000"/>
                    </a:solidFill>
                  </a:rPr>
                  <a:t>(secondes^1/2)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rac. carr.(temps)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Figura uno: Datos brutos de infiltración - sólo como referencia y comprobación</a:t>
            </a:r>
          </a:p>
        </c:rich>
      </c:tx>
      <c:layout>
        <c:manualLayout>
          <c:xMode val="edge"/>
          <c:yMode val="edge"/>
          <c:x val="0.17030642029619436"/>
          <c:y val="2.49662848461052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Template_Copy_Español!$G$7:$G$19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xVal>
          <c:yVal>
            <c:numRef>
              <c:f>Template_Copy_Español!$H$7:$H$19</c:f>
              <c:numCache>
                <c:formatCode>0</c:formatCode>
                <c:ptCount val="13"/>
                <c:pt idx="0">
                  <c:v>16.976649679406581</c:v>
                </c:pt>
                <c:pt idx="1">
                  <c:v>33.953299358813162</c:v>
                </c:pt>
                <c:pt idx="2">
                  <c:v>50.929949038219746</c:v>
                </c:pt>
                <c:pt idx="3">
                  <c:v>67.906598717626323</c:v>
                </c:pt>
                <c:pt idx="4">
                  <c:v>84.883248397032901</c:v>
                </c:pt>
                <c:pt idx="5">
                  <c:v>101.85989807643948</c:v>
                </c:pt>
                <c:pt idx="6">
                  <c:v>118.83654775584606</c:v>
                </c:pt>
                <c:pt idx="7">
                  <c:v>135.81319743525265</c:v>
                </c:pt>
                <c:pt idx="8">
                  <c:v>152.78984711465924</c:v>
                </c:pt>
                <c:pt idx="9">
                  <c:v>169.76649679406583</c:v>
                </c:pt>
                <c:pt idx="10">
                  <c:v>186.74314647347242</c:v>
                </c:pt>
                <c:pt idx="11">
                  <c:v>203.71979615287901</c:v>
                </c:pt>
                <c:pt idx="12">
                  <c:v>220.6964458322856</c:v>
                </c:pt>
              </c:numCache>
            </c:numRef>
          </c:yVal>
          <c:smooth val="0"/>
          <c:extLst>
            <c:ext xmlns:c16="http://schemas.microsoft.com/office/drawing/2014/chart" uri="{C3380CC4-5D6E-409C-BE32-E72D297353CC}">
              <c16:uniqueId val="{00000000-19CE-4FC6-A6E7-3C298377A0D7}"/>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Tiempo (segundos)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Infiltración Acumulada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Figura dos: Datos procesados para el ajuste de curvas - Beerkan modificado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Template_Copy_Español!$I$7:$I$20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Template_Copy_Español!$J$7:$J$22</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General">
                  <c:v>0</c:v>
                </c:pt>
                <c:pt idx="15" formatCode="General">
                  <c:v>0</c:v>
                </c:pt>
              </c:numCache>
            </c:numRef>
          </c:yVal>
          <c:smooth val="0"/>
          <c:extLst>
            <c:ext xmlns:c16="http://schemas.microsoft.com/office/drawing/2014/chart" uri="{C3380CC4-5D6E-409C-BE32-E72D297353CC}">
              <c16:uniqueId val="{00000000-8419-469A-BDF0-442067C67899}"/>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Template_Copy_Español!$I$11:$I$20</c:f>
              <c:numCache>
                <c:formatCode>0.00</c:formatCode>
                <c:ptCount val="10"/>
                <c:pt idx="0">
                  <c:v>0</c:v>
                </c:pt>
                <c:pt idx="1">
                  <c:v>0</c:v>
                </c:pt>
                <c:pt idx="2">
                  <c:v>0</c:v>
                </c:pt>
                <c:pt idx="3">
                  <c:v>0</c:v>
                </c:pt>
                <c:pt idx="4">
                  <c:v>0</c:v>
                </c:pt>
                <c:pt idx="5">
                  <c:v>0</c:v>
                </c:pt>
                <c:pt idx="6">
                  <c:v>0</c:v>
                </c:pt>
                <c:pt idx="7">
                  <c:v>0</c:v>
                </c:pt>
                <c:pt idx="8">
                  <c:v>0</c:v>
                </c:pt>
                <c:pt idx="9">
                  <c:v>0</c:v>
                </c:pt>
              </c:numCache>
            </c:numRef>
          </c:xVal>
          <c:yVal>
            <c:numRef>
              <c:f>Template_Copy_Español!$K$11:$K$20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8419-469A-BDF0-442067C67899}"/>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Raiz cuadrado</a:t>
                </a:r>
                <a:r>
                  <a:rPr lang="en-US" sz="1400" b="1" baseline="0">
                    <a:solidFill>
                      <a:sysClr val="windowText" lastClr="000000"/>
                    </a:solidFill>
                  </a:rPr>
                  <a:t> del tiempo </a:t>
                </a:r>
                <a:r>
                  <a:rPr lang="en-US" sz="1400" b="1">
                    <a:solidFill>
                      <a:sysClr val="windowText" lastClr="000000"/>
                    </a:solidFill>
                  </a:rPr>
                  <a:t>(segundos^1/2)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u="none" strike="noStrike" kern="1200" baseline="0">
                    <a:solidFill>
                      <a:sysClr val="windowText" lastClr="000000"/>
                    </a:solidFill>
                    <a:latin typeface="Arial" panose="020B0604020202020204" pitchFamily="34" charset="0"/>
                  </a:rPr>
                  <a:t>Infiltration Ac</a:t>
                </a:r>
                <a:r>
                  <a:rPr lang="en-US" sz="1800" b="1" i="0" baseline="0">
                    <a:solidFill>
                      <a:sysClr val="windowText" lastClr="000000"/>
                    </a:solidFill>
                    <a:latin typeface="Arial" panose="020B0604020202020204" pitchFamily="34" charset="0"/>
                  </a:rPr>
                  <a:t>um. / raiz (tiempo)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EXAMPLE_Kitale_garden_2023!$G$7:$G$19</c:f>
              <c:numCache>
                <c:formatCode>General</c:formatCode>
                <c:ptCount val="13"/>
                <c:pt idx="0">
                  <c:v>27</c:v>
                </c:pt>
                <c:pt idx="1">
                  <c:v>68</c:v>
                </c:pt>
                <c:pt idx="2">
                  <c:v>110</c:v>
                </c:pt>
                <c:pt idx="3">
                  <c:v>154</c:v>
                </c:pt>
                <c:pt idx="4">
                  <c:v>202</c:v>
                </c:pt>
                <c:pt idx="5">
                  <c:v>251</c:v>
                </c:pt>
                <c:pt idx="6">
                  <c:v>294</c:v>
                </c:pt>
                <c:pt idx="7">
                  <c:v>341</c:v>
                </c:pt>
                <c:pt idx="8">
                  <c:v>392</c:v>
                </c:pt>
                <c:pt idx="9">
                  <c:v>438</c:v>
                </c:pt>
                <c:pt idx="10">
                  <c:v>488</c:v>
                </c:pt>
                <c:pt idx="11">
                  <c:v>540</c:v>
                </c:pt>
                <c:pt idx="12">
                  <c:v>596</c:v>
                </c:pt>
              </c:numCache>
            </c:numRef>
          </c:xVal>
          <c:yVal>
            <c:numRef>
              <c:f>EXAMPLE_Kitale_garden_2023!$H$7:$H$19</c:f>
              <c:numCache>
                <c:formatCode>0</c:formatCode>
                <c:ptCount val="13"/>
                <c:pt idx="0">
                  <c:v>20.787734301314181</c:v>
                </c:pt>
                <c:pt idx="1">
                  <c:v>41.575468602628362</c:v>
                </c:pt>
                <c:pt idx="2">
                  <c:v>62.363202903942543</c:v>
                </c:pt>
                <c:pt idx="3">
                  <c:v>83.150937205256724</c:v>
                </c:pt>
                <c:pt idx="4">
                  <c:v>103.9386715065709</c:v>
                </c:pt>
                <c:pt idx="5">
                  <c:v>124.72640580788507</c:v>
                </c:pt>
                <c:pt idx="6">
                  <c:v>145.51414010919925</c:v>
                </c:pt>
                <c:pt idx="7">
                  <c:v>166.30187441051342</c:v>
                </c:pt>
                <c:pt idx="8">
                  <c:v>187.08960871182759</c:v>
                </c:pt>
                <c:pt idx="9">
                  <c:v>207.87734301314177</c:v>
                </c:pt>
                <c:pt idx="10">
                  <c:v>228.66507731445594</c:v>
                </c:pt>
                <c:pt idx="11">
                  <c:v>249.45281161577012</c:v>
                </c:pt>
                <c:pt idx="12">
                  <c:v>270.24054591708432</c:v>
                </c:pt>
              </c:numCache>
            </c:numRef>
          </c:yVal>
          <c:smooth val="0"/>
          <c:extLst>
            <c:ext xmlns:c16="http://schemas.microsoft.com/office/drawing/2014/chart" uri="{C3380CC4-5D6E-409C-BE32-E72D297353CC}">
              <c16:uniqueId val="{00000000-E6CB-4792-BAD9-85C3411D2847}"/>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EXAMPLE_Kitale_garden_2023!$I$7:$I$20</c:f>
              <c:numCache>
                <c:formatCode>0.00</c:formatCode>
                <c:ptCount val="14"/>
                <c:pt idx="0">
                  <c:v>5.196152422706632</c:v>
                </c:pt>
                <c:pt idx="1">
                  <c:v>8.2462112512353212</c:v>
                </c:pt>
                <c:pt idx="2">
                  <c:v>10.488088481701515</c:v>
                </c:pt>
                <c:pt idx="3">
                  <c:v>12.409673645990857</c:v>
                </c:pt>
                <c:pt idx="4">
                  <c:v>14.212670403551895</c:v>
                </c:pt>
                <c:pt idx="5">
                  <c:v>15.842979517754859</c:v>
                </c:pt>
                <c:pt idx="6">
                  <c:v>17.146428199482248</c:v>
                </c:pt>
                <c:pt idx="7">
                  <c:v>18.466185312619388</c:v>
                </c:pt>
                <c:pt idx="8">
                  <c:v>19.798989873223331</c:v>
                </c:pt>
                <c:pt idx="9">
                  <c:v>20.928449536456348</c:v>
                </c:pt>
                <c:pt idx="10">
                  <c:v>22.090722034374522</c:v>
                </c:pt>
                <c:pt idx="11">
                  <c:v>23.2379000772445</c:v>
                </c:pt>
                <c:pt idx="12">
                  <c:v>24.413111231467404</c:v>
                </c:pt>
                <c:pt idx="13">
                  <c:v>25.495097567963924</c:v>
                </c:pt>
              </c:numCache>
            </c:numRef>
          </c:xVal>
          <c:yVal>
            <c:numRef>
              <c:f>EXAMPLE_Kitale_garden_2023!$J$7:$J$20</c:f>
              <c:numCache>
                <c:formatCode>0.00</c:formatCode>
                <c:ptCount val="14"/>
                <c:pt idx="0">
                  <c:v>4.0006013315687197</c:v>
                </c:pt>
                <c:pt idx="1">
                  <c:v>5.041766131858453</c:v>
                </c:pt>
                <c:pt idx="2">
                  <c:v>5.9460980914441297</c:v>
                </c:pt>
                <c:pt idx="3">
                  <c:v>6.7004934680228248</c:v>
                </c:pt>
                <c:pt idx="4">
                  <c:v>7.3130994074551632</c:v>
                </c:pt>
                <c:pt idx="5">
                  <c:v>7.8726609264442393</c:v>
                </c:pt>
                <c:pt idx="6">
                  <c:v>8.4865569911285181</c:v>
                </c:pt>
                <c:pt idx="7">
                  <c:v>9.0057514096788776</c:v>
                </c:pt>
                <c:pt idx="8">
                  <c:v>9.449452214976505</c:v>
                </c:pt>
                <c:pt idx="9">
                  <c:v>9.9327636598702398</c:v>
                </c:pt>
                <c:pt idx="10">
                  <c:v>10.351181684267225</c:v>
                </c:pt>
                <c:pt idx="11">
                  <c:v>10.734739833916597</c:v>
                </c:pt>
                <c:pt idx="12">
                  <c:v>11.069484071688347</c:v>
                </c:pt>
                <c:pt idx="13">
                  <c:v>11.415068306468946</c:v>
                </c:pt>
              </c:numCache>
            </c:numRef>
          </c:yVal>
          <c:smooth val="0"/>
          <c:extLst>
            <c:ext xmlns:c16="http://schemas.microsoft.com/office/drawing/2014/chart" uri="{C3380CC4-5D6E-409C-BE32-E72D297353CC}">
              <c16:uniqueId val="{00000000-286F-433A-94CF-1A5E99C3949D}"/>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EXAMPLE_Kitale_garden_2023!$I$10:$I$20</c:f>
              <c:numCache>
                <c:formatCode>0.00</c:formatCode>
                <c:ptCount val="11"/>
                <c:pt idx="0">
                  <c:v>12.409673645990857</c:v>
                </c:pt>
                <c:pt idx="1">
                  <c:v>14.212670403551895</c:v>
                </c:pt>
                <c:pt idx="2">
                  <c:v>15.842979517754859</c:v>
                </c:pt>
                <c:pt idx="3">
                  <c:v>17.146428199482248</c:v>
                </c:pt>
                <c:pt idx="4">
                  <c:v>18.466185312619388</c:v>
                </c:pt>
                <c:pt idx="5">
                  <c:v>19.798989873223331</c:v>
                </c:pt>
                <c:pt idx="6">
                  <c:v>20.928449536456348</c:v>
                </c:pt>
                <c:pt idx="7">
                  <c:v>22.090722034374522</c:v>
                </c:pt>
                <c:pt idx="8">
                  <c:v>23.2379000772445</c:v>
                </c:pt>
                <c:pt idx="9">
                  <c:v>24.413111231467404</c:v>
                </c:pt>
                <c:pt idx="10">
                  <c:v>25.495097567963924</c:v>
                </c:pt>
              </c:numCache>
            </c:numRef>
          </c:xVal>
          <c:yVal>
            <c:numRef>
              <c:f>EXAMPLE_Kitale_garden_2023!$K$10:$K$20</c:f>
              <c:numCache>
                <c:formatCode>0.00</c:formatCode>
                <c:ptCount val="11"/>
                <c:pt idx="0">
                  <c:v>6.7004934680228248</c:v>
                </c:pt>
                <c:pt idx="1">
                  <c:v>7.3130994074551632</c:v>
                </c:pt>
                <c:pt idx="2">
                  <c:v>7.8726609264442393</c:v>
                </c:pt>
                <c:pt idx="3">
                  <c:v>8.4865569911285181</c:v>
                </c:pt>
                <c:pt idx="4">
                  <c:v>9.0057514096788776</c:v>
                </c:pt>
                <c:pt idx="5">
                  <c:v>9.449452214976505</c:v>
                </c:pt>
                <c:pt idx="6">
                  <c:v>9.9327636598702398</c:v>
                </c:pt>
                <c:pt idx="7">
                  <c:v>10.351181684267225</c:v>
                </c:pt>
                <c:pt idx="8">
                  <c:v>10.734739833916597</c:v>
                </c:pt>
                <c:pt idx="9">
                  <c:v>11.069484071688347</c:v>
                </c:pt>
                <c:pt idx="10">
                  <c:v>11.415068306468946</c:v>
                </c:pt>
              </c:numCache>
            </c:numRef>
          </c:yVal>
          <c:smooth val="0"/>
          <c:extLst>
            <c:ext xmlns:c16="http://schemas.microsoft.com/office/drawing/2014/chart" uri="{C3380CC4-5D6E-409C-BE32-E72D297353CC}">
              <c16:uniqueId val="{00000002-286F-433A-94CF-1A5E99C3949D}"/>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4234033245844269E-2"/>
                  <c:y val="-0.1797069116360454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EXAMPLE_Kitale_garden_2023!$AF$7:$AF$20</c:f>
              <c:numCache>
                <c:formatCode>General</c:formatCode>
                <c:ptCount val="14"/>
                <c:pt idx="0">
                  <c:v>27</c:v>
                </c:pt>
                <c:pt idx="1">
                  <c:v>68</c:v>
                </c:pt>
                <c:pt idx="2">
                  <c:v>110</c:v>
                </c:pt>
                <c:pt idx="3">
                  <c:v>154</c:v>
                </c:pt>
                <c:pt idx="4">
                  <c:v>202</c:v>
                </c:pt>
                <c:pt idx="5">
                  <c:v>251</c:v>
                </c:pt>
                <c:pt idx="6">
                  <c:v>294</c:v>
                </c:pt>
                <c:pt idx="7">
                  <c:v>341</c:v>
                </c:pt>
                <c:pt idx="8">
                  <c:v>392</c:v>
                </c:pt>
                <c:pt idx="9">
                  <c:v>438</c:v>
                </c:pt>
                <c:pt idx="10">
                  <c:v>488</c:v>
                </c:pt>
                <c:pt idx="11">
                  <c:v>540</c:v>
                </c:pt>
                <c:pt idx="12">
                  <c:v>596</c:v>
                </c:pt>
                <c:pt idx="13">
                  <c:v>650</c:v>
                </c:pt>
              </c:numCache>
            </c:numRef>
          </c:xVal>
          <c:yVal>
            <c:numRef>
              <c:f>EXAMPLE_Kitale_garden_2023!$AG$7:$AG$20</c:f>
              <c:numCache>
                <c:formatCode>General</c:formatCode>
                <c:ptCount val="14"/>
                <c:pt idx="0">
                  <c:v>0.76991708513572521</c:v>
                </c:pt>
                <c:pt idx="1">
                  <c:v>0.50701856826011171</c:v>
                </c:pt>
                <c:pt idx="2">
                  <c:v>0.4949466975872519</c:v>
                </c:pt>
                <c:pt idx="3">
                  <c:v>0.47244912042419501</c:v>
                </c:pt>
                <c:pt idx="4">
                  <c:v>0.43307836038884545</c:v>
                </c:pt>
                <c:pt idx="5">
                  <c:v>0.42424002650335879</c:v>
                </c:pt>
                <c:pt idx="6">
                  <c:v>0.48343630927126929</c:v>
                </c:pt>
                <c:pt idx="7">
                  <c:v>0.44229279358860812</c:v>
                </c:pt>
                <c:pt idx="8">
                  <c:v>0.40760316271891334</c:v>
                </c:pt>
                <c:pt idx="9">
                  <c:v>0.45190785431879521</c:v>
                </c:pt>
                <c:pt idx="10">
                  <c:v>0.41575522597329162</c:v>
                </c:pt>
                <c:pt idx="11">
                  <c:v>0.39976464035893422</c:v>
                </c:pt>
                <c:pt idx="12">
                  <c:v>0.37121002319043894</c:v>
                </c:pt>
                <c:pt idx="13">
                  <c:v>0.3849585425678626</c:v>
                </c:pt>
              </c:numCache>
            </c:numRef>
          </c:yVal>
          <c:smooth val="0"/>
          <c:extLst>
            <c:ext xmlns:c16="http://schemas.microsoft.com/office/drawing/2014/chart" uri="{C3380CC4-5D6E-409C-BE32-E72D297353CC}">
              <c16:uniqueId val="{00000000-D9C5-4FFB-AB95-221BD7CA176A}"/>
            </c:ext>
          </c:extLst>
        </c:ser>
        <c:dLbls>
          <c:showLegendKey val="0"/>
          <c:showVal val="0"/>
          <c:showCatName val="0"/>
          <c:showSerName val="0"/>
          <c:showPercent val="0"/>
          <c:showBubbleSize val="0"/>
        </c:dLbls>
        <c:axId val="859813648"/>
        <c:axId val="859811248"/>
      </c:scatterChart>
      <c:valAx>
        <c:axId val="859813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811248"/>
        <c:crosses val="autoZero"/>
        <c:crossBetween val="midCat"/>
      </c:valAx>
      <c:valAx>
        <c:axId val="859811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8136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23</xdr:row>
      <xdr:rowOff>62630</xdr:rowOff>
    </xdr:to>
    <xdr:graphicFrame macro="">
      <xdr:nvGraphicFramePr>
        <xdr:cNvPr id="2" name="Chart 1">
          <a:extLst>
            <a:ext uri="{FF2B5EF4-FFF2-40B4-BE49-F238E27FC236}">
              <a16:creationId xmlns:a16="http://schemas.microsoft.com/office/drawing/2014/main" id="{692AF0BC-41F6-448F-8BE3-D57598C1B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546786</xdr:colOff>
      <xdr:row>2</xdr:row>
      <xdr:rowOff>179295</xdr:rowOff>
    </xdr:from>
    <xdr:to>
      <xdr:col>28</xdr:col>
      <xdr:colOff>2216462</xdr:colOff>
      <xdr:row>23</xdr:row>
      <xdr:rowOff>156575</xdr:rowOff>
    </xdr:to>
    <xdr:graphicFrame macro="">
      <xdr:nvGraphicFramePr>
        <xdr:cNvPr id="3" name="Chart 2">
          <a:extLst>
            <a:ext uri="{FF2B5EF4-FFF2-40B4-BE49-F238E27FC236}">
              <a16:creationId xmlns:a16="http://schemas.microsoft.com/office/drawing/2014/main" id="{C379EE26-5085-4AE7-A093-AF0DEFDB8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22</xdr:col>
      <xdr:colOff>1023854</xdr:colOff>
      <xdr:row>3</xdr:row>
      <xdr:rowOff>183715</xdr:rowOff>
    </xdr:from>
    <xdr:to>
      <xdr:col>25</xdr:col>
      <xdr:colOff>678149</xdr:colOff>
      <xdr:row>19</xdr:row>
      <xdr:rowOff>83857</xdr:rowOff>
    </xdr:to>
    <xdr:pic>
      <xdr:nvPicPr>
        <xdr:cNvPr id="4" name="Picture 3">
          <a:extLst>
            <a:ext uri="{FF2B5EF4-FFF2-40B4-BE49-F238E27FC236}">
              <a16:creationId xmlns:a16="http://schemas.microsoft.com/office/drawing/2014/main" id="{7EB1C60F-5BCC-E8A2-936C-24431249F893}"/>
            </a:ext>
          </a:extLst>
        </xdr:cNvPr>
        <xdr:cNvPicPr>
          <a:picLocks noChangeAspect="1"/>
        </xdr:cNvPicPr>
      </xdr:nvPicPr>
      <xdr:blipFill>
        <a:blip xmlns:r="http://schemas.openxmlformats.org/officeDocument/2006/relationships" r:embed="rId3"/>
        <a:stretch>
          <a:fillRect/>
        </a:stretch>
      </xdr:blipFill>
      <xdr:spPr>
        <a:xfrm>
          <a:off x="15971580" y="914400"/>
          <a:ext cx="2316076" cy="396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448235</xdr:colOff>
      <xdr:row>2</xdr:row>
      <xdr:rowOff>161366</xdr:rowOff>
    </xdr:from>
    <xdr:to>
      <xdr:col>20</xdr:col>
      <xdr:colOff>822510</xdr:colOff>
      <xdr:row>25</xdr:row>
      <xdr:rowOff>54070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246529</xdr:colOff>
      <xdr:row>2</xdr:row>
      <xdr:rowOff>188260</xdr:rowOff>
    </xdr:from>
    <xdr:to>
      <xdr:col>28</xdr:col>
      <xdr:colOff>1916205</xdr:colOff>
      <xdr:row>25</xdr:row>
      <xdr:rowOff>80964</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70639280-60A4-467E-B817-6BFDF8A7D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46C843B1-3D9D-4147-9365-29535901D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6D2CF889-9F5C-4767-9258-4D72EAA2E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C167791C-A0DF-4CAC-B1B5-23222D627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263338</xdr:colOff>
      <xdr:row>5</xdr:row>
      <xdr:rowOff>354106</xdr:rowOff>
    </xdr:from>
    <xdr:to>
      <xdr:col>41</xdr:col>
      <xdr:colOff>599514</xdr:colOff>
      <xdr:row>19</xdr:row>
      <xdr:rowOff>60512</xdr:rowOff>
    </xdr:to>
    <xdr:graphicFrame macro="">
      <xdr:nvGraphicFramePr>
        <xdr:cNvPr id="4" name="Chart 3">
          <a:extLst>
            <a:ext uri="{FF2B5EF4-FFF2-40B4-BE49-F238E27FC236}">
              <a16:creationId xmlns:a16="http://schemas.microsoft.com/office/drawing/2014/main" id="{7BFFD802-5649-025B-C3A7-6649C3CC0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3C794262-1A96-4157-AE15-826ABDA7E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5C2AAAFC-BBD2-4068-A1C5-EDD15C9DA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27</xdr:col>
      <xdr:colOff>605117</xdr:colOff>
      <xdr:row>23</xdr:row>
      <xdr:rowOff>67236</xdr:rowOff>
    </xdr:from>
    <xdr:to>
      <xdr:col>35</xdr:col>
      <xdr:colOff>351950</xdr:colOff>
      <xdr:row>29</xdr:row>
      <xdr:rowOff>605118</xdr:rowOff>
    </xdr:to>
    <xdr:pic>
      <xdr:nvPicPr>
        <xdr:cNvPr id="4" name="Picture 3">
          <a:extLst>
            <a:ext uri="{FF2B5EF4-FFF2-40B4-BE49-F238E27FC236}">
              <a16:creationId xmlns:a16="http://schemas.microsoft.com/office/drawing/2014/main" id="{648BBEB0-60F4-7E32-78B7-B14F8D488694}"/>
            </a:ext>
          </a:extLst>
        </xdr:cNvPr>
        <xdr:cNvPicPr>
          <a:picLocks noChangeAspect="1"/>
        </xdr:cNvPicPr>
      </xdr:nvPicPr>
      <xdr:blipFill>
        <a:blip xmlns:r="http://schemas.openxmlformats.org/officeDocument/2006/relationships" r:embed="rId3"/>
        <a:stretch>
          <a:fillRect/>
        </a:stretch>
      </xdr:blipFill>
      <xdr:spPr>
        <a:xfrm>
          <a:off x="19083617" y="4896971"/>
          <a:ext cx="6235039" cy="21515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30FC3A97-ACAC-4B28-BDC4-3D055E0B9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620C6741-99AB-49EA-B578-504FBBD7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52BFBC39-36DB-4321-AC1D-BD0AD14C10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8D4D8BB5-2C4F-401C-86FA-0DB305C4B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0B95-DD72-4EF3-8ECE-B44919358BC6}">
  <dimension ref="A2:AC41"/>
  <sheetViews>
    <sheetView zoomScale="73" zoomScaleNormal="73" workbookViewId="0">
      <selection activeCell="A6" sqref="A6:J6"/>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8.33203125" customWidth="1"/>
    <col min="24" max="24" width="11.6640625" customWidth="1"/>
    <col min="26" max="26" width="12.109375" customWidth="1"/>
    <col min="27" max="27" width="10.77734375" customWidth="1"/>
    <col min="29" max="29" width="33.6640625" customWidth="1"/>
  </cols>
  <sheetData>
    <row r="2" spans="1:23" ht="21" x14ac:dyDescent="0.4">
      <c r="A2" s="8" t="s">
        <v>29</v>
      </c>
    </row>
    <row r="3" spans="1:23" ht="21" x14ac:dyDescent="0.4">
      <c r="A3" s="77">
        <v>15</v>
      </c>
      <c r="B3" s="29" t="s">
        <v>60</v>
      </c>
      <c r="C3" s="30"/>
      <c r="D3" s="10"/>
      <c r="E3" s="10"/>
      <c r="F3" s="10"/>
    </row>
    <row r="4" spans="1:23" ht="21" x14ac:dyDescent="0.4">
      <c r="A4" s="77">
        <v>300</v>
      </c>
      <c r="B4" s="31" t="s">
        <v>39</v>
      </c>
      <c r="C4" s="32"/>
      <c r="D4" s="33"/>
      <c r="E4" s="33"/>
      <c r="F4" s="33"/>
      <c r="G4" s="33"/>
      <c r="H4" s="33"/>
      <c r="I4" s="33"/>
      <c r="J4" s="33"/>
    </row>
    <row r="6" spans="1:23" ht="48.6" customHeight="1" thickBot="1" x14ac:dyDescent="0.35">
      <c r="A6" s="78" t="s">
        <v>24</v>
      </c>
      <c r="B6" s="78" t="s">
        <v>105</v>
      </c>
      <c r="C6" s="78" t="s">
        <v>106</v>
      </c>
      <c r="D6" s="78" t="s">
        <v>2</v>
      </c>
      <c r="E6" s="78" t="s">
        <v>3</v>
      </c>
      <c r="F6" s="78" t="s">
        <v>4</v>
      </c>
      <c r="G6" s="78" t="s">
        <v>103</v>
      </c>
      <c r="H6" s="78" t="s">
        <v>104</v>
      </c>
      <c r="I6" s="78" t="s">
        <v>7</v>
      </c>
      <c r="J6" s="78" t="s">
        <v>28</v>
      </c>
    </row>
    <row r="7" spans="1:23" ht="18" x14ac:dyDescent="0.35">
      <c r="A7" s="65">
        <f>B7*60+C7</f>
        <v>0</v>
      </c>
      <c r="B7" s="73"/>
      <c r="C7" s="74"/>
      <c r="D7" s="66">
        <f>A7</f>
        <v>0</v>
      </c>
      <c r="E7" s="66">
        <f>IF(A7="","",$A$4)</f>
        <v>300</v>
      </c>
      <c r="F7" s="67">
        <f>IF(A7="","",10*E7/(3.14157*($A$3/2)^2))</f>
        <v>16.976649679406581</v>
      </c>
      <c r="G7" s="68">
        <f>D7</f>
        <v>0</v>
      </c>
      <c r="H7" s="69">
        <f>IF(A7="","",F7)</f>
        <v>16.976649679406581</v>
      </c>
      <c r="I7" s="70">
        <f>SQRT(G7)</f>
        <v>0</v>
      </c>
      <c r="J7" s="70" t="e">
        <f>H7/I7</f>
        <v>#DIV/0!</v>
      </c>
      <c r="K7" s="70" t="e">
        <f>J7</f>
        <v>#DIV/0!</v>
      </c>
      <c r="P7" s="3"/>
      <c r="Q7" s="3"/>
      <c r="R7" s="3"/>
      <c r="S7" s="3"/>
      <c r="T7" s="3"/>
      <c r="U7" s="3"/>
      <c r="V7" s="3"/>
      <c r="W7" s="3"/>
    </row>
    <row r="8" spans="1:23" ht="18" x14ac:dyDescent="0.35">
      <c r="A8" s="65">
        <f>B8*60+C8-A7</f>
        <v>0</v>
      </c>
      <c r="B8" s="75"/>
      <c r="C8" s="76"/>
      <c r="D8" s="66">
        <f>IF(A8="","",D7+A8)</f>
        <v>0</v>
      </c>
      <c r="E8" s="66">
        <f t="shared" ref="E8:E22" si="0">IF(A8="","",$A$4)</f>
        <v>300</v>
      </c>
      <c r="F8" s="67">
        <f t="shared" ref="F8:F22" si="1">IF(A8="","",10*E8/(3.14157*($A$3/2)^2))</f>
        <v>16.976649679406581</v>
      </c>
      <c r="G8" s="68">
        <f>D8</f>
        <v>0</v>
      </c>
      <c r="H8" s="69">
        <f>IF(A8="","",H7+F8)</f>
        <v>33.953299358813162</v>
      </c>
      <c r="I8" s="70">
        <f>IF(A8="","",SQRT(G8))</f>
        <v>0</v>
      </c>
      <c r="J8" s="70" t="e">
        <f>IF(A8="","",H8/I8)</f>
        <v>#DIV/0!</v>
      </c>
      <c r="K8" s="70" t="e">
        <f>J8</f>
        <v>#DIV/0!</v>
      </c>
      <c r="P8" s="3"/>
      <c r="Q8" s="3"/>
      <c r="R8" s="3"/>
      <c r="S8" s="3"/>
      <c r="T8" s="3"/>
      <c r="U8" s="3"/>
      <c r="V8" s="3"/>
      <c r="W8" s="3"/>
    </row>
    <row r="9" spans="1:23" ht="18" x14ac:dyDescent="0.35">
      <c r="A9" s="65">
        <f>B9*60+C9-D8</f>
        <v>0</v>
      </c>
      <c r="B9" s="75"/>
      <c r="C9" s="76"/>
      <c r="D9" s="66">
        <f>IF(A9="","",D8+A9)</f>
        <v>0</v>
      </c>
      <c r="E9" s="66">
        <f t="shared" si="0"/>
        <v>300</v>
      </c>
      <c r="F9" s="67">
        <f t="shared" si="1"/>
        <v>16.976649679406581</v>
      </c>
      <c r="G9" s="68">
        <f>D9</f>
        <v>0</v>
      </c>
      <c r="H9" s="69">
        <f t="shared" ref="H9:H21" si="2">IF(A9="","",H8+F9)</f>
        <v>50.929949038219746</v>
      </c>
      <c r="I9" s="70">
        <f t="shared" ref="I9:I22" si="3">IF(A9="","",SQRT(G9))</f>
        <v>0</v>
      </c>
      <c r="J9" s="70" t="e">
        <f t="shared" ref="J9:J22" si="4">IF(A9="","",H9/I9)</f>
        <v>#DIV/0!</v>
      </c>
      <c r="K9" s="70" t="e">
        <f>J9</f>
        <v>#DIV/0!</v>
      </c>
      <c r="P9" s="3"/>
      <c r="Q9" s="3"/>
      <c r="R9" s="3"/>
      <c r="S9" s="3"/>
      <c r="T9" s="3"/>
      <c r="U9" s="3"/>
      <c r="V9" s="3"/>
      <c r="W9" s="3"/>
    </row>
    <row r="10" spans="1:23" ht="18" x14ac:dyDescent="0.35">
      <c r="A10" s="65">
        <f>B10*60+C10-D9</f>
        <v>0</v>
      </c>
      <c r="B10" s="75"/>
      <c r="C10" s="76"/>
      <c r="D10" s="66">
        <f t="shared" ref="D10:D22" si="5">IF(A10="","",D9+A10)</f>
        <v>0</v>
      </c>
      <c r="E10" s="66">
        <f t="shared" si="0"/>
        <v>300</v>
      </c>
      <c r="F10" s="67">
        <f t="shared" si="1"/>
        <v>16.976649679406581</v>
      </c>
      <c r="G10" s="68">
        <f t="shared" ref="G10:G15" si="6">D10</f>
        <v>0</v>
      </c>
      <c r="H10" s="69">
        <f t="shared" si="2"/>
        <v>67.906598717626323</v>
      </c>
      <c r="I10" s="70">
        <f t="shared" si="3"/>
        <v>0</v>
      </c>
      <c r="J10" s="70" t="e">
        <f t="shared" si="4"/>
        <v>#DIV/0!</v>
      </c>
      <c r="K10" s="70" t="e">
        <f>J10</f>
        <v>#DIV/0!</v>
      </c>
    </row>
    <row r="11" spans="1:23" ht="18" x14ac:dyDescent="0.35">
      <c r="A11" s="65">
        <f>B11*60+C11-D10</f>
        <v>0</v>
      </c>
      <c r="B11" s="75"/>
      <c r="C11" s="76"/>
      <c r="D11" s="66">
        <f t="shared" si="5"/>
        <v>0</v>
      </c>
      <c r="E11" s="66">
        <f t="shared" si="0"/>
        <v>300</v>
      </c>
      <c r="F11" s="67">
        <f t="shared" si="1"/>
        <v>16.976649679406581</v>
      </c>
      <c r="G11" s="68">
        <f t="shared" si="6"/>
        <v>0</v>
      </c>
      <c r="H11" s="69">
        <f t="shared" si="2"/>
        <v>84.883248397032901</v>
      </c>
      <c r="I11" s="70">
        <f t="shared" si="3"/>
        <v>0</v>
      </c>
      <c r="J11" s="70" t="e">
        <f t="shared" si="4"/>
        <v>#DIV/0!</v>
      </c>
      <c r="K11" s="70" t="e">
        <f t="shared" ref="K11:K22" si="7">J11</f>
        <v>#DIV/0!</v>
      </c>
    </row>
    <row r="12" spans="1:23" ht="18" x14ac:dyDescent="0.35">
      <c r="A12" s="65">
        <f t="shared" ref="A12:A20" si="8">B12*60+C12-D11</f>
        <v>0</v>
      </c>
      <c r="B12" s="75"/>
      <c r="C12" s="76"/>
      <c r="D12" s="66">
        <f>IF(A12="","",D11+A12)</f>
        <v>0</v>
      </c>
      <c r="E12" s="66">
        <f t="shared" si="0"/>
        <v>300</v>
      </c>
      <c r="F12" s="67">
        <f t="shared" si="1"/>
        <v>16.976649679406581</v>
      </c>
      <c r="G12" s="68">
        <f t="shared" si="6"/>
        <v>0</v>
      </c>
      <c r="H12" s="69">
        <f t="shared" si="2"/>
        <v>101.85989807643948</v>
      </c>
      <c r="I12" s="70">
        <f t="shared" si="3"/>
        <v>0</v>
      </c>
      <c r="J12" s="70" t="e">
        <f t="shared" si="4"/>
        <v>#DIV/0!</v>
      </c>
      <c r="K12" s="70" t="e">
        <f t="shared" si="7"/>
        <v>#DIV/0!</v>
      </c>
    </row>
    <row r="13" spans="1:23" ht="18" x14ac:dyDescent="0.35">
      <c r="A13" s="65">
        <f>B13*60+C13-D12</f>
        <v>0</v>
      </c>
      <c r="B13" s="75"/>
      <c r="C13" s="76"/>
      <c r="D13" s="66">
        <f t="shared" si="5"/>
        <v>0</v>
      </c>
      <c r="E13" s="66">
        <f t="shared" si="0"/>
        <v>300</v>
      </c>
      <c r="F13" s="67">
        <f t="shared" si="1"/>
        <v>16.976649679406581</v>
      </c>
      <c r="G13" s="68">
        <f t="shared" si="6"/>
        <v>0</v>
      </c>
      <c r="H13" s="69">
        <f t="shared" si="2"/>
        <v>118.83654775584606</v>
      </c>
      <c r="I13" s="70">
        <f t="shared" si="3"/>
        <v>0</v>
      </c>
      <c r="J13" s="70" t="e">
        <f t="shared" si="4"/>
        <v>#DIV/0!</v>
      </c>
      <c r="K13" s="70" t="e">
        <f t="shared" si="7"/>
        <v>#DIV/0!</v>
      </c>
    </row>
    <row r="14" spans="1:23" ht="18" x14ac:dyDescent="0.35">
      <c r="A14" s="65">
        <f t="shared" si="8"/>
        <v>0</v>
      </c>
      <c r="B14" s="75"/>
      <c r="C14" s="76"/>
      <c r="D14" s="66">
        <f t="shared" si="5"/>
        <v>0</v>
      </c>
      <c r="E14" s="66">
        <f t="shared" si="0"/>
        <v>300</v>
      </c>
      <c r="F14" s="67">
        <f t="shared" si="1"/>
        <v>16.976649679406581</v>
      </c>
      <c r="G14" s="68">
        <f>D14</f>
        <v>0</v>
      </c>
      <c r="H14" s="69">
        <f t="shared" si="2"/>
        <v>135.81319743525265</v>
      </c>
      <c r="I14" s="70">
        <f t="shared" si="3"/>
        <v>0</v>
      </c>
      <c r="J14" s="70" t="e">
        <f t="shared" si="4"/>
        <v>#DIV/0!</v>
      </c>
      <c r="K14" s="70" t="e">
        <f t="shared" si="7"/>
        <v>#DIV/0!</v>
      </c>
    </row>
    <row r="15" spans="1:23" ht="18" x14ac:dyDescent="0.35">
      <c r="A15" s="65">
        <f t="shared" si="8"/>
        <v>0</v>
      </c>
      <c r="B15" s="75"/>
      <c r="C15" s="76"/>
      <c r="D15" s="66">
        <f t="shared" si="5"/>
        <v>0</v>
      </c>
      <c r="E15" s="66">
        <f t="shared" si="0"/>
        <v>300</v>
      </c>
      <c r="F15" s="67">
        <f t="shared" si="1"/>
        <v>16.976649679406581</v>
      </c>
      <c r="G15" s="68">
        <f t="shared" si="6"/>
        <v>0</v>
      </c>
      <c r="H15" s="69">
        <f t="shared" si="2"/>
        <v>152.78984711465924</v>
      </c>
      <c r="I15" s="70">
        <f t="shared" si="3"/>
        <v>0</v>
      </c>
      <c r="J15" s="70" t="e">
        <f t="shared" si="4"/>
        <v>#DIV/0!</v>
      </c>
      <c r="K15" s="70" t="e">
        <f t="shared" si="7"/>
        <v>#DIV/0!</v>
      </c>
    </row>
    <row r="16" spans="1:23" ht="18" x14ac:dyDescent="0.35">
      <c r="A16" s="65">
        <f t="shared" si="8"/>
        <v>0</v>
      </c>
      <c r="B16" s="75"/>
      <c r="C16" s="76"/>
      <c r="D16" s="66">
        <f t="shared" si="5"/>
        <v>0</v>
      </c>
      <c r="E16" s="66">
        <f t="shared" si="0"/>
        <v>300</v>
      </c>
      <c r="F16" s="67">
        <f t="shared" si="1"/>
        <v>16.976649679406581</v>
      </c>
      <c r="G16" s="68">
        <f>D16</f>
        <v>0</v>
      </c>
      <c r="H16" s="69">
        <f t="shared" si="2"/>
        <v>169.76649679406583</v>
      </c>
      <c r="I16" s="70">
        <f t="shared" si="3"/>
        <v>0</v>
      </c>
      <c r="J16" s="70" t="e">
        <f t="shared" si="4"/>
        <v>#DIV/0!</v>
      </c>
      <c r="K16" s="70" t="e">
        <f t="shared" si="7"/>
        <v>#DIV/0!</v>
      </c>
    </row>
    <row r="17" spans="1:29" ht="18" x14ac:dyDescent="0.35">
      <c r="A17" s="65">
        <f t="shared" si="8"/>
        <v>0</v>
      </c>
      <c r="B17" s="75"/>
      <c r="C17" s="76"/>
      <c r="D17" s="66">
        <f t="shared" si="5"/>
        <v>0</v>
      </c>
      <c r="E17" s="66">
        <f t="shared" si="0"/>
        <v>300</v>
      </c>
      <c r="F17" s="67">
        <f t="shared" si="1"/>
        <v>16.976649679406581</v>
      </c>
      <c r="G17" s="68">
        <f t="shared" ref="G17" si="9">D17</f>
        <v>0</v>
      </c>
      <c r="H17" s="69">
        <f t="shared" si="2"/>
        <v>186.74314647347242</v>
      </c>
      <c r="I17" s="70">
        <f t="shared" si="3"/>
        <v>0</v>
      </c>
      <c r="J17" s="70" t="e">
        <f t="shared" si="4"/>
        <v>#DIV/0!</v>
      </c>
      <c r="K17" s="70" t="e">
        <f t="shared" si="7"/>
        <v>#DIV/0!</v>
      </c>
    </row>
    <row r="18" spans="1:29" ht="18" x14ac:dyDescent="0.35">
      <c r="A18" s="65">
        <f t="shared" si="8"/>
        <v>0</v>
      </c>
      <c r="B18" s="75"/>
      <c r="C18" s="76"/>
      <c r="D18" s="66">
        <f t="shared" si="5"/>
        <v>0</v>
      </c>
      <c r="E18" s="66">
        <f t="shared" si="0"/>
        <v>300</v>
      </c>
      <c r="F18" s="67">
        <f t="shared" si="1"/>
        <v>16.976649679406581</v>
      </c>
      <c r="G18" s="68">
        <f>D18</f>
        <v>0</v>
      </c>
      <c r="H18" s="69">
        <f t="shared" si="2"/>
        <v>203.71979615287901</v>
      </c>
      <c r="I18" s="70">
        <f t="shared" si="3"/>
        <v>0</v>
      </c>
      <c r="J18" s="70" t="e">
        <f t="shared" si="4"/>
        <v>#DIV/0!</v>
      </c>
      <c r="K18" s="70" t="e">
        <f t="shared" si="7"/>
        <v>#DIV/0!</v>
      </c>
    </row>
    <row r="19" spans="1:29" ht="18" x14ac:dyDescent="0.35">
      <c r="A19" s="65">
        <f t="shared" si="8"/>
        <v>0</v>
      </c>
      <c r="B19" s="75"/>
      <c r="C19" s="76"/>
      <c r="D19" s="66">
        <f t="shared" si="5"/>
        <v>0</v>
      </c>
      <c r="E19" s="66">
        <f t="shared" si="0"/>
        <v>300</v>
      </c>
      <c r="F19" s="67">
        <f t="shared" si="1"/>
        <v>16.976649679406581</v>
      </c>
      <c r="G19" s="68">
        <f t="shared" ref="G19:G22" si="10">D19</f>
        <v>0</v>
      </c>
      <c r="H19" s="69">
        <f t="shared" si="2"/>
        <v>220.6964458322856</v>
      </c>
      <c r="I19" s="70">
        <f t="shared" si="3"/>
        <v>0</v>
      </c>
      <c r="J19" s="70" t="e">
        <f t="shared" si="4"/>
        <v>#DIV/0!</v>
      </c>
      <c r="K19" s="70" t="e">
        <f t="shared" si="7"/>
        <v>#DIV/0!</v>
      </c>
    </row>
    <row r="20" spans="1:29" ht="18" x14ac:dyDescent="0.35">
      <c r="A20" s="65">
        <f t="shared" si="8"/>
        <v>0</v>
      </c>
      <c r="B20" s="75"/>
      <c r="C20" s="76"/>
      <c r="D20" s="66">
        <f t="shared" si="5"/>
        <v>0</v>
      </c>
      <c r="E20" s="66">
        <f t="shared" si="0"/>
        <v>300</v>
      </c>
      <c r="F20" s="67">
        <f t="shared" si="1"/>
        <v>16.976649679406581</v>
      </c>
      <c r="G20" s="68">
        <f t="shared" si="10"/>
        <v>0</v>
      </c>
      <c r="H20" s="69">
        <f t="shared" si="2"/>
        <v>237.6730955116922</v>
      </c>
      <c r="I20" s="70">
        <f t="shared" si="3"/>
        <v>0</v>
      </c>
      <c r="J20" s="70" t="e">
        <f t="shared" si="4"/>
        <v>#DIV/0!</v>
      </c>
      <c r="K20" s="70" t="e">
        <f t="shared" si="7"/>
        <v>#DIV/0!</v>
      </c>
    </row>
    <row r="21" spans="1:29" ht="15.6" x14ac:dyDescent="0.3">
      <c r="A21" s="65"/>
      <c r="B21" s="71"/>
      <c r="C21" s="72"/>
      <c r="D21" s="66" t="str">
        <f t="shared" si="5"/>
        <v/>
      </c>
      <c r="E21" s="66" t="str">
        <f t="shared" si="0"/>
        <v/>
      </c>
      <c r="F21" s="67" t="str">
        <f t="shared" si="1"/>
        <v/>
      </c>
      <c r="G21" s="68" t="str">
        <f t="shared" si="10"/>
        <v/>
      </c>
      <c r="H21" s="69" t="str">
        <f t="shared" si="2"/>
        <v/>
      </c>
      <c r="I21" s="70" t="str">
        <f t="shared" si="3"/>
        <v/>
      </c>
      <c r="J21" s="68" t="str">
        <f t="shared" si="4"/>
        <v/>
      </c>
      <c r="K21" s="68"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31.2" customHeight="1" x14ac:dyDescent="0.4">
      <c r="A28" s="84" t="s">
        <v>98</v>
      </c>
      <c r="B28" s="84"/>
      <c r="C28" s="84"/>
      <c r="D28" s="84"/>
      <c r="E28" s="84"/>
      <c r="F28" s="84"/>
      <c r="G28" s="84"/>
      <c r="H28" s="84"/>
      <c r="I28" s="84"/>
      <c r="J28" s="84"/>
      <c r="K28" s="84"/>
      <c r="L28" s="84"/>
      <c r="M28" s="84"/>
      <c r="N28" s="84"/>
      <c r="O28" s="84"/>
      <c r="P28" s="84"/>
      <c r="Q28" s="84"/>
      <c r="R28" s="84"/>
      <c r="S28" s="84"/>
      <c r="T28" s="84"/>
      <c r="U28" s="84"/>
      <c r="W28" s="8" t="s">
        <v>8</v>
      </c>
    </row>
    <row r="29" spans="1:29" ht="44.4" customHeight="1" x14ac:dyDescent="0.4">
      <c r="A29" s="85" t="s">
        <v>36</v>
      </c>
      <c r="B29" s="85"/>
      <c r="C29" s="85"/>
      <c r="D29" s="85"/>
      <c r="E29" s="85"/>
      <c r="F29" s="85"/>
      <c r="G29" s="85"/>
      <c r="H29" s="85"/>
      <c r="I29" s="85"/>
      <c r="J29" s="85"/>
      <c r="K29" s="85"/>
      <c r="L29" s="85"/>
      <c r="M29" s="85"/>
      <c r="N29" s="85"/>
      <c r="O29" s="85"/>
      <c r="P29" s="85"/>
      <c r="Q29" s="85"/>
      <c r="R29" s="85"/>
      <c r="S29" s="85"/>
      <c r="T29" s="85"/>
      <c r="U29" s="85"/>
      <c r="W29" s="17" t="s">
        <v>25</v>
      </c>
    </row>
    <row r="30" spans="1:29" ht="46.8" customHeight="1" thickBot="1" x14ac:dyDescent="0.5">
      <c r="A30" s="86" t="s">
        <v>99</v>
      </c>
      <c r="B30" s="86"/>
      <c r="C30" s="86"/>
      <c r="D30" s="86"/>
      <c r="E30" s="86"/>
      <c r="F30" s="86"/>
      <c r="G30" s="86"/>
      <c r="H30" s="86"/>
      <c r="I30" s="86"/>
      <c r="J30" s="86"/>
      <c r="K30" s="86"/>
      <c r="L30" s="86"/>
      <c r="M30" s="86"/>
      <c r="N30" s="86"/>
      <c r="O30" s="86"/>
      <c r="P30" s="86"/>
      <c r="Q30" s="86"/>
      <c r="R30" s="86"/>
      <c r="S30" s="86"/>
      <c r="T30" s="86"/>
      <c r="U30" s="86"/>
      <c r="W30" s="83" t="s">
        <v>14</v>
      </c>
      <c r="X30" s="83"/>
      <c r="Y30" s="83"/>
      <c r="Z30" s="83"/>
      <c r="AA30" s="83"/>
      <c r="AB30" s="83"/>
    </row>
    <row r="31" spans="1:29" ht="64.2" customHeight="1" thickBot="1" x14ac:dyDescent="0.5">
      <c r="A31" s="86" t="s">
        <v>32</v>
      </c>
      <c r="B31" s="86"/>
      <c r="C31" s="86"/>
      <c r="D31" s="86"/>
      <c r="E31" s="86"/>
      <c r="F31" s="86"/>
      <c r="G31" s="86"/>
      <c r="H31" s="86"/>
      <c r="I31" s="86"/>
      <c r="J31" s="86"/>
      <c r="K31" s="86"/>
      <c r="L31" s="86"/>
      <c r="M31" s="86"/>
      <c r="N31" s="86"/>
      <c r="O31" s="86"/>
      <c r="P31" s="86"/>
      <c r="Q31" s="86"/>
      <c r="R31" s="86"/>
      <c r="S31" s="86"/>
      <c r="T31" s="86"/>
      <c r="U31" s="86"/>
      <c r="W31" s="64" t="s">
        <v>13</v>
      </c>
      <c r="X31" s="39">
        <v>0.1431</v>
      </c>
      <c r="Y31" s="40" t="s">
        <v>58</v>
      </c>
      <c r="Z31" s="41">
        <f>X31/(0.467*(2.92/(X32*X33)+1))</f>
        <v>7.2194132089644272E-2</v>
      </c>
      <c r="AA31" s="55" t="s">
        <v>102</v>
      </c>
      <c r="AB31" s="15">
        <f>Z31*3600</f>
        <v>259.89887552271938</v>
      </c>
      <c r="AC31" s="14" t="s">
        <v>15</v>
      </c>
    </row>
    <row r="32" spans="1:29" ht="77.400000000000006" customHeight="1" x14ac:dyDescent="0.4">
      <c r="A32" s="86" t="s">
        <v>33</v>
      </c>
      <c r="B32" s="86"/>
      <c r="C32" s="86"/>
      <c r="D32" s="86"/>
      <c r="E32" s="86"/>
      <c r="F32" s="86"/>
      <c r="G32" s="86"/>
      <c r="H32" s="86"/>
      <c r="I32" s="86"/>
      <c r="J32" s="86"/>
      <c r="K32" s="86"/>
      <c r="L32" s="86"/>
      <c r="M32" s="86"/>
      <c r="N32" s="86"/>
      <c r="O32" s="86"/>
      <c r="P32" s="86"/>
      <c r="Q32" s="86"/>
      <c r="R32" s="86"/>
      <c r="S32" s="86"/>
      <c r="T32" s="86"/>
      <c r="U32" s="86"/>
      <c r="W32" s="52" t="s">
        <v>18</v>
      </c>
      <c r="X32" s="53">
        <f>A3/2*10</f>
        <v>75</v>
      </c>
      <c r="AB32" s="5"/>
      <c r="AC32" s="6"/>
    </row>
    <row r="33" spans="1:29" ht="140.4" customHeight="1" x14ac:dyDescent="0.3">
      <c r="A33" s="86" t="s">
        <v>34</v>
      </c>
      <c r="B33" s="86"/>
      <c r="C33" s="86"/>
      <c r="D33" s="86"/>
      <c r="E33" s="86"/>
      <c r="F33" s="86"/>
      <c r="G33" s="86"/>
      <c r="H33" s="86"/>
      <c r="I33" s="86"/>
      <c r="J33" s="86"/>
      <c r="K33" s="86"/>
      <c r="L33" s="86"/>
      <c r="M33" s="86"/>
      <c r="N33" s="86"/>
      <c r="O33" s="86"/>
      <c r="P33" s="86"/>
      <c r="Q33" s="86"/>
      <c r="R33" s="86"/>
      <c r="S33" s="86"/>
      <c r="T33" s="86"/>
      <c r="U33" s="86"/>
      <c r="W33" s="51" t="s">
        <v>0</v>
      </c>
      <c r="X33" s="50">
        <v>1.2E-2</v>
      </c>
      <c r="Y33" s="82" t="s">
        <v>61</v>
      </c>
      <c r="Z33" s="82"/>
      <c r="AA33" s="82"/>
      <c r="AB33" s="82"/>
      <c r="AC33" s="82"/>
    </row>
    <row r="34" spans="1:29" ht="85.2" customHeight="1" x14ac:dyDescent="0.4">
      <c r="A34" s="86" t="s">
        <v>91</v>
      </c>
      <c r="B34" s="86"/>
      <c r="C34" s="86"/>
      <c r="D34" s="86"/>
      <c r="E34" s="86"/>
      <c r="F34" s="86"/>
      <c r="G34" s="86"/>
      <c r="H34" s="86"/>
      <c r="I34" s="86"/>
      <c r="J34" s="86"/>
      <c r="K34" s="86"/>
      <c r="L34" s="86"/>
      <c r="M34" s="86"/>
      <c r="N34" s="86"/>
      <c r="O34" s="86"/>
      <c r="P34" s="86"/>
      <c r="Q34" s="86"/>
      <c r="R34" s="86"/>
      <c r="S34" s="86"/>
      <c r="T34" s="86"/>
      <c r="U34" s="86"/>
      <c r="AB34" s="5"/>
      <c r="AC34" s="6"/>
    </row>
    <row r="35" spans="1:29" ht="61.2" customHeight="1" x14ac:dyDescent="0.4">
      <c r="A35" s="86" t="s">
        <v>94</v>
      </c>
      <c r="B35" s="86"/>
      <c r="C35" s="86"/>
      <c r="D35" s="86"/>
      <c r="E35" s="86"/>
      <c r="F35" s="86"/>
      <c r="G35" s="86"/>
      <c r="H35" s="86"/>
      <c r="I35" s="86"/>
      <c r="J35" s="86"/>
      <c r="K35" s="86"/>
      <c r="L35" s="86"/>
      <c r="M35" s="86"/>
      <c r="N35" s="86"/>
      <c r="O35" s="86"/>
      <c r="P35" s="86"/>
      <c r="Q35" s="86"/>
      <c r="R35" s="86"/>
      <c r="S35" s="86"/>
      <c r="T35" s="86"/>
      <c r="U35" s="86"/>
      <c r="AB35" s="5"/>
      <c r="AC35" s="6"/>
    </row>
    <row r="36" spans="1:29" ht="52.2" customHeight="1" thickBot="1" x14ac:dyDescent="0.35">
      <c r="A36" s="86" t="s">
        <v>95</v>
      </c>
      <c r="B36" s="86"/>
      <c r="C36" s="86"/>
      <c r="D36" s="86"/>
      <c r="E36" s="86"/>
      <c r="F36" s="86"/>
      <c r="G36" s="86"/>
      <c r="H36" s="86"/>
      <c r="I36" s="86"/>
      <c r="J36" s="86"/>
      <c r="K36" s="86"/>
      <c r="L36" s="86"/>
      <c r="M36" s="86"/>
      <c r="N36" s="86"/>
      <c r="O36" s="86"/>
      <c r="P36" s="86"/>
      <c r="Q36" s="86"/>
      <c r="R36" s="86"/>
      <c r="S36" s="86"/>
      <c r="T36" s="86"/>
      <c r="U36" s="86"/>
    </row>
    <row r="37" spans="1:29" ht="40.200000000000003" customHeight="1" thickBot="1" x14ac:dyDescent="0.35">
      <c r="A37" s="79" t="s">
        <v>35</v>
      </c>
      <c r="B37" s="80"/>
      <c r="C37" s="80"/>
      <c r="D37" s="80"/>
      <c r="E37" s="80"/>
      <c r="F37" s="80"/>
      <c r="G37" s="80"/>
      <c r="H37" s="80"/>
      <c r="I37" s="80"/>
      <c r="J37" s="80"/>
      <c r="K37" s="80"/>
      <c r="L37" s="80"/>
      <c r="M37" s="80"/>
      <c r="N37" s="80"/>
      <c r="O37" s="80"/>
      <c r="P37" s="80"/>
      <c r="Q37" s="80"/>
      <c r="R37" s="80"/>
      <c r="S37" s="80"/>
      <c r="T37" s="80"/>
      <c r="U37" s="81"/>
    </row>
    <row r="38" spans="1:29" ht="20.399999999999999" x14ac:dyDescent="0.35">
      <c r="N38" s="9"/>
    </row>
    <row r="39" spans="1:29" ht="20.399999999999999" x14ac:dyDescent="0.35">
      <c r="N39" s="9"/>
    </row>
    <row r="40" spans="1:29" ht="20.399999999999999" x14ac:dyDescent="0.35">
      <c r="N40" s="9"/>
    </row>
    <row r="41" spans="1:29" ht="20.399999999999999" x14ac:dyDescent="0.35">
      <c r="N41" s="9"/>
    </row>
  </sheetData>
  <mergeCells count="12">
    <mergeCell ref="A37:U37"/>
    <mergeCell ref="Y33:AC33"/>
    <mergeCell ref="W30:AB30"/>
    <mergeCell ref="A28:U28"/>
    <mergeCell ref="A29:U29"/>
    <mergeCell ref="A30:U30"/>
    <mergeCell ref="A31:U31"/>
    <mergeCell ref="A32:U32"/>
    <mergeCell ref="A33:U33"/>
    <mergeCell ref="A34:U34"/>
    <mergeCell ref="A35:U35"/>
    <mergeCell ref="A36:U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41"/>
  <sheetViews>
    <sheetView zoomScale="60" zoomScaleNormal="60" workbookViewId="0">
      <selection activeCell="A31" sqref="A31:U31"/>
    </sheetView>
  </sheetViews>
  <sheetFormatPr defaultRowHeight="14.4" x14ac:dyDescent="0.3"/>
  <cols>
    <col min="1" max="1" width="10.8867187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7.88671875" customWidth="1"/>
    <col min="24" max="24" width="11.6640625" customWidth="1"/>
    <col min="26" max="26" width="12.109375" customWidth="1"/>
    <col min="29" max="29" width="33.6640625" customWidth="1"/>
  </cols>
  <sheetData>
    <row r="2" spans="1:23" ht="21" x14ac:dyDescent="0.4">
      <c r="A2" s="8" t="s">
        <v>90</v>
      </c>
    </row>
    <row r="3" spans="1:23" ht="17.399999999999999" x14ac:dyDescent="0.3">
      <c r="A3" s="11">
        <v>15</v>
      </c>
      <c r="B3" s="29" t="s">
        <v>37</v>
      </c>
      <c r="C3" s="30"/>
      <c r="D3" s="10"/>
      <c r="E3" s="10"/>
      <c r="F3" s="10"/>
    </row>
    <row r="4" spans="1:23" ht="17.399999999999999" x14ac:dyDescent="0.3">
      <c r="A4" s="11">
        <v>300</v>
      </c>
      <c r="B4" s="31" t="s">
        <v>38</v>
      </c>
      <c r="C4" s="32"/>
      <c r="D4" s="33"/>
      <c r="E4" s="33"/>
      <c r="F4" s="33"/>
      <c r="G4" s="33"/>
      <c r="H4" s="33"/>
      <c r="I4" s="33"/>
      <c r="J4" s="33"/>
    </row>
    <row r="6" spans="1:23" ht="44.25" customHeight="1" thickBot="1" x14ac:dyDescent="0.35">
      <c r="A6" s="2" t="s">
        <v>40</v>
      </c>
      <c r="B6" s="2" t="s">
        <v>41</v>
      </c>
      <c r="C6" s="2" t="s">
        <v>42</v>
      </c>
      <c r="D6" s="2" t="s">
        <v>43</v>
      </c>
      <c r="E6" s="2" t="s">
        <v>44</v>
      </c>
      <c r="F6" s="2" t="s">
        <v>45</v>
      </c>
      <c r="G6" s="2" t="s">
        <v>43</v>
      </c>
      <c r="H6" s="2" t="s">
        <v>6</v>
      </c>
      <c r="I6" s="2" t="s">
        <v>46</v>
      </c>
      <c r="J6" s="2" t="s">
        <v>47</v>
      </c>
    </row>
    <row r="7" spans="1:23" x14ac:dyDescent="0.3">
      <c r="A7" s="20"/>
      <c r="B7" s="21"/>
      <c r="C7" s="13">
        <f>A7*60+B7</f>
        <v>0</v>
      </c>
      <c r="D7" s="26">
        <f>C7</f>
        <v>0</v>
      </c>
      <c r="E7" s="26">
        <f t="shared" ref="E7:E22" si="0">IF(C7="","",$A$4)</f>
        <v>300</v>
      </c>
      <c r="F7" s="27">
        <f t="shared" ref="F7:F22" si="1">IF(C7="","",10*E7/(3.14157*($A$3/2)^2))</f>
        <v>16.976649679406581</v>
      </c>
      <c r="G7">
        <f>D7</f>
        <v>0</v>
      </c>
      <c r="H7" s="4">
        <f>IF(C7="","",F7)</f>
        <v>16.976649679406581</v>
      </c>
      <c r="I7" s="1">
        <f>SQRT(G7)</f>
        <v>0</v>
      </c>
      <c r="J7" s="1" t="e">
        <f>H7/I7</f>
        <v>#DIV/0!</v>
      </c>
      <c r="K7" s="1" t="e">
        <f>J7</f>
        <v>#DIV/0!</v>
      </c>
      <c r="P7" s="3"/>
      <c r="Q7" s="3"/>
      <c r="R7" s="3"/>
      <c r="S7" s="3"/>
      <c r="T7" s="3"/>
      <c r="U7" s="3"/>
      <c r="V7" s="3"/>
      <c r="W7" s="3"/>
    </row>
    <row r="8" spans="1:23" x14ac:dyDescent="0.3">
      <c r="A8" s="22"/>
      <c r="B8" s="23"/>
      <c r="C8" s="13">
        <f>A8*60+B8-C7</f>
        <v>0</v>
      </c>
      <c r="D8" s="26">
        <f t="shared" ref="D8:D22" si="2">IF(C8="","",D7+C8)</f>
        <v>0</v>
      </c>
      <c r="E8" s="26">
        <f t="shared" si="0"/>
        <v>300</v>
      </c>
      <c r="F8" s="27">
        <f t="shared" si="1"/>
        <v>16.976649679406581</v>
      </c>
      <c r="G8">
        <f>D8</f>
        <v>0</v>
      </c>
      <c r="H8" s="4">
        <f t="shared" ref="H8:H22" si="3">IF(C8="","",H7+F8)</f>
        <v>33.953299358813162</v>
      </c>
      <c r="I8" s="1">
        <f t="shared" ref="I8:I22" si="4">IF(C8="","",SQRT(G8))</f>
        <v>0</v>
      </c>
      <c r="J8" s="1" t="e">
        <f t="shared" ref="J8:J22" si="5">IF(C8="","",H8/I8)</f>
        <v>#DIV/0!</v>
      </c>
      <c r="K8" s="1" t="e">
        <f>J8</f>
        <v>#DIV/0!</v>
      </c>
      <c r="P8" s="3"/>
      <c r="Q8" s="3"/>
      <c r="R8" s="3"/>
      <c r="S8" s="3"/>
      <c r="T8" s="3"/>
      <c r="U8" s="3"/>
      <c r="V8" s="3"/>
      <c r="W8" s="3"/>
    </row>
    <row r="9" spans="1:23" x14ac:dyDescent="0.3">
      <c r="A9" s="22"/>
      <c r="B9" s="23"/>
      <c r="C9" s="13">
        <f t="shared" ref="C9:C20" si="6">A9*60+B9-D8</f>
        <v>0</v>
      </c>
      <c r="D9" s="26">
        <f t="shared" si="2"/>
        <v>0</v>
      </c>
      <c r="E9" s="26">
        <f t="shared" si="0"/>
        <v>300</v>
      </c>
      <c r="F9" s="27">
        <f t="shared" si="1"/>
        <v>16.976649679406581</v>
      </c>
      <c r="G9">
        <f>D9</f>
        <v>0</v>
      </c>
      <c r="H9" s="4">
        <f t="shared" si="3"/>
        <v>50.929949038219746</v>
      </c>
      <c r="I9" s="1">
        <f t="shared" si="4"/>
        <v>0</v>
      </c>
      <c r="J9" s="1" t="e">
        <f t="shared" si="5"/>
        <v>#DIV/0!</v>
      </c>
      <c r="K9" s="1" t="e">
        <f>J9</f>
        <v>#DIV/0!</v>
      </c>
      <c r="P9" s="3"/>
      <c r="Q9" s="3"/>
      <c r="R9" s="3"/>
      <c r="S9" s="3"/>
      <c r="T9" s="3"/>
      <c r="U9" s="3"/>
      <c r="V9" s="3"/>
      <c r="W9" s="3"/>
    </row>
    <row r="10" spans="1:23" x14ac:dyDescent="0.3">
      <c r="A10" s="22"/>
      <c r="B10" s="23"/>
      <c r="C10" s="13">
        <f t="shared" si="6"/>
        <v>0</v>
      </c>
      <c r="D10" s="26">
        <f t="shared" si="2"/>
        <v>0</v>
      </c>
      <c r="E10" s="26">
        <f t="shared" si="0"/>
        <v>300</v>
      </c>
      <c r="F10" s="27">
        <f t="shared" si="1"/>
        <v>16.976649679406581</v>
      </c>
      <c r="G10">
        <f t="shared" ref="G10:G15" si="7">D10</f>
        <v>0</v>
      </c>
      <c r="H10" s="4">
        <f t="shared" si="3"/>
        <v>67.906598717626323</v>
      </c>
      <c r="I10" s="1">
        <f t="shared" si="4"/>
        <v>0</v>
      </c>
      <c r="J10" s="1" t="e">
        <f t="shared" si="5"/>
        <v>#DIV/0!</v>
      </c>
      <c r="K10" s="1" t="e">
        <f>J10</f>
        <v>#DIV/0!</v>
      </c>
    </row>
    <row r="11" spans="1:23" x14ac:dyDescent="0.3">
      <c r="A11" s="22"/>
      <c r="B11" s="23"/>
      <c r="C11" s="13">
        <f t="shared" si="6"/>
        <v>0</v>
      </c>
      <c r="D11" s="26">
        <f t="shared" si="2"/>
        <v>0</v>
      </c>
      <c r="E11" s="26">
        <f t="shared" si="0"/>
        <v>300</v>
      </c>
      <c r="F11" s="27">
        <f t="shared" si="1"/>
        <v>16.976649679406581</v>
      </c>
      <c r="G11">
        <f t="shared" si="7"/>
        <v>0</v>
      </c>
      <c r="H11" s="4">
        <f t="shared" si="3"/>
        <v>84.883248397032901</v>
      </c>
      <c r="I11" s="1">
        <f t="shared" si="4"/>
        <v>0</v>
      </c>
      <c r="J11" s="1" t="e">
        <f t="shared" si="5"/>
        <v>#DIV/0!</v>
      </c>
      <c r="K11" s="1" t="e">
        <f t="shared" ref="K11:K22" si="8">J11</f>
        <v>#DIV/0!</v>
      </c>
    </row>
    <row r="12" spans="1:23" x14ac:dyDescent="0.3">
      <c r="A12" s="22"/>
      <c r="B12" s="23"/>
      <c r="C12" s="13">
        <f t="shared" si="6"/>
        <v>0</v>
      </c>
      <c r="D12" s="26">
        <f t="shared" si="2"/>
        <v>0</v>
      </c>
      <c r="E12" s="26">
        <f t="shared" si="0"/>
        <v>300</v>
      </c>
      <c r="F12" s="27">
        <f t="shared" si="1"/>
        <v>16.976649679406581</v>
      </c>
      <c r="G12">
        <f t="shared" si="7"/>
        <v>0</v>
      </c>
      <c r="H12" s="4">
        <f t="shared" si="3"/>
        <v>101.85989807643948</v>
      </c>
      <c r="I12" s="1">
        <f t="shared" si="4"/>
        <v>0</v>
      </c>
      <c r="J12" s="1" t="e">
        <f t="shared" si="5"/>
        <v>#DIV/0!</v>
      </c>
      <c r="K12" s="1" t="e">
        <f t="shared" si="8"/>
        <v>#DIV/0!</v>
      </c>
    </row>
    <row r="13" spans="1:23" x14ac:dyDescent="0.3">
      <c r="A13" s="22"/>
      <c r="B13" s="23"/>
      <c r="C13" s="13">
        <f t="shared" si="6"/>
        <v>0</v>
      </c>
      <c r="D13" s="26">
        <f t="shared" si="2"/>
        <v>0</v>
      </c>
      <c r="E13" s="26">
        <f t="shared" si="0"/>
        <v>300</v>
      </c>
      <c r="F13" s="27">
        <f t="shared" si="1"/>
        <v>16.976649679406581</v>
      </c>
      <c r="G13">
        <f t="shared" si="7"/>
        <v>0</v>
      </c>
      <c r="H13" s="4">
        <f t="shared" si="3"/>
        <v>118.83654775584606</v>
      </c>
      <c r="I13" s="1">
        <f t="shared" si="4"/>
        <v>0</v>
      </c>
      <c r="J13" s="1" t="e">
        <f t="shared" si="5"/>
        <v>#DIV/0!</v>
      </c>
      <c r="K13" s="1" t="e">
        <f t="shared" si="8"/>
        <v>#DIV/0!</v>
      </c>
    </row>
    <row r="14" spans="1:23" x14ac:dyDescent="0.3">
      <c r="A14" s="22"/>
      <c r="B14" s="23"/>
      <c r="C14" s="13">
        <f t="shared" si="6"/>
        <v>0</v>
      </c>
      <c r="D14" s="26">
        <f t="shared" si="2"/>
        <v>0</v>
      </c>
      <c r="E14" s="26">
        <f t="shared" si="0"/>
        <v>300</v>
      </c>
      <c r="F14" s="27">
        <f t="shared" si="1"/>
        <v>16.976649679406581</v>
      </c>
      <c r="G14">
        <f>D14</f>
        <v>0</v>
      </c>
      <c r="H14" s="4">
        <f t="shared" si="3"/>
        <v>135.81319743525265</v>
      </c>
      <c r="I14" s="1">
        <f t="shared" si="4"/>
        <v>0</v>
      </c>
      <c r="J14" s="1" t="e">
        <f t="shared" si="5"/>
        <v>#DIV/0!</v>
      </c>
      <c r="K14" s="1" t="e">
        <f t="shared" si="8"/>
        <v>#DIV/0!</v>
      </c>
    </row>
    <row r="15" spans="1:23" x14ac:dyDescent="0.3">
      <c r="A15" s="22"/>
      <c r="B15" s="23"/>
      <c r="C15" s="13">
        <f t="shared" si="6"/>
        <v>0</v>
      </c>
      <c r="D15" s="26">
        <f t="shared" si="2"/>
        <v>0</v>
      </c>
      <c r="E15" s="26">
        <f t="shared" si="0"/>
        <v>300</v>
      </c>
      <c r="F15" s="27">
        <f t="shared" si="1"/>
        <v>16.976649679406581</v>
      </c>
      <c r="G15">
        <f t="shared" si="7"/>
        <v>0</v>
      </c>
      <c r="H15" s="4">
        <f t="shared" si="3"/>
        <v>152.78984711465924</v>
      </c>
      <c r="I15" s="1">
        <f t="shared" si="4"/>
        <v>0</v>
      </c>
      <c r="J15" s="1" t="e">
        <f t="shared" si="5"/>
        <v>#DIV/0!</v>
      </c>
      <c r="K15" s="1" t="e">
        <f t="shared" si="8"/>
        <v>#DIV/0!</v>
      </c>
    </row>
    <row r="16" spans="1:23" x14ac:dyDescent="0.3">
      <c r="A16" s="22"/>
      <c r="B16" s="23"/>
      <c r="C16" s="13">
        <f t="shared" si="6"/>
        <v>0</v>
      </c>
      <c r="D16" s="26">
        <f t="shared" si="2"/>
        <v>0</v>
      </c>
      <c r="E16" s="26">
        <f t="shared" si="0"/>
        <v>300</v>
      </c>
      <c r="F16" s="27">
        <f t="shared" si="1"/>
        <v>16.976649679406581</v>
      </c>
      <c r="G16">
        <f>D16</f>
        <v>0</v>
      </c>
      <c r="H16" s="4">
        <f t="shared" si="3"/>
        <v>169.76649679406583</v>
      </c>
      <c r="I16" s="1">
        <f t="shared" si="4"/>
        <v>0</v>
      </c>
      <c r="J16" s="1" t="e">
        <f t="shared" si="5"/>
        <v>#DIV/0!</v>
      </c>
      <c r="K16" s="1" t="e">
        <f t="shared" si="8"/>
        <v>#DIV/0!</v>
      </c>
    </row>
    <row r="17" spans="1:29" x14ac:dyDescent="0.3">
      <c r="A17" s="22"/>
      <c r="B17" s="23"/>
      <c r="C17" s="13">
        <f t="shared" si="6"/>
        <v>0</v>
      </c>
      <c r="D17" s="26">
        <f t="shared" si="2"/>
        <v>0</v>
      </c>
      <c r="E17" s="26">
        <f t="shared" si="0"/>
        <v>300</v>
      </c>
      <c r="F17" s="27">
        <f t="shared" si="1"/>
        <v>16.976649679406581</v>
      </c>
      <c r="G17">
        <f t="shared" ref="G17" si="9">D17</f>
        <v>0</v>
      </c>
      <c r="H17" s="4">
        <f t="shared" si="3"/>
        <v>186.74314647347242</v>
      </c>
      <c r="I17" s="1">
        <f t="shared" si="4"/>
        <v>0</v>
      </c>
      <c r="J17" s="1" t="e">
        <f t="shared" si="5"/>
        <v>#DIV/0!</v>
      </c>
      <c r="K17" s="1" t="e">
        <f t="shared" si="8"/>
        <v>#DIV/0!</v>
      </c>
    </row>
    <row r="18" spans="1:29" x14ac:dyDescent="0.3">
      <c r="A18" s="22"/>
      <c r="B18" s="23"/>
      <c r="C18" s="13">
        <f t="shared" si="6"/>
        <v>0</v>
      </c>
      <c r="D18" s="26">
        <f t="shared" si="2"/>
        <v>0</v>
      </c>
      <c r="E18" s="26">
        <f t="shared" si="0"/>
        <v>300</v>
      </c>
      <c r="F18" s="27">
        <f t="shared" si="1"/>
        <v>16.976649679406581</v>
      </c>
      <c r="G18">
        <f>D18</f>
        <v>0</v>
      </c>
      <c r="H18" s="4">
        <f t="shared" si="3"/>
        <v>203.71979615287901</v>
      </c>
      <c r="I18" s="1">
        <f t="shared" si="4"/>
        <v>0</v>
      </c>
      <c r="J18" s="1" t="e">
        <f t="shared" si="5"/>
        <v>#DIV/0!</v>
      </c>
      <c r="K18" s="1" t="e">
        <f t="shared" si="8"/>
        <v>#DIV/0!</v>
      </c>
    </row>
    <row r="19" spans="1:29" x14ac:dyDescent="0.3">
      <c r="A19" s="22"/>
      <c r="B19" s="23"/>
      <c r="C19" s="13">
        <f t="shared" si="6"/>
        <v>0</v>
      </c>
      <c r="D19" s="26">
        <f t="shared" si="2"/>
        <v>0</v>
      </c>
      <c r="E19" s="26">
        <f t="shared" si="0"/>
        <v>300</v>
      </c>
      <c r="F19" s="27">
        <f t="shared" si="1"/>
        <v>16.976649679406581</v>
      </c>
      <c r="G19">
        <f t="shared" ref="G19:G22" si="10">D19</f>
        <v>0</v>
      </c>
      <c r="H19" s="4">
        <f t="shared" si="3"/>
        <v>220.6964458322856</v>
      </c>
      <c r="I19" s="1">
        <f t="shared" si="4"/>
        <v>0</v>
      </c>
      <c r="J19" s="1" t="e">
        <f t="shared" si="5"/>
        <v>#DIV/0!</v>
      </c>
      <c r="K19" s="1" t="e">
        <f t="shared" si="8"/>
        <v>#DIV/0!</v>
      </c>
    </row>
    <row r="20" spans="1:29" x14ac:dyDescent="0.3">
      <c r="A20" s="22"/>
      <c r="B20" s="23"/>
      <c r="C20" s="13">
        <f t="shared" si="6"/>
        <v>0</v>
      </c>
      <c r="D20" s="26">
        <f t="shared" si="2"/>
        <v>0</v>
      </c>
      <c r="E20" s="26">
        <f t="shared" si="0"/>
        <v>300</v>
      </c>
      <c r="F20" s="27">
        <f t="shared" si="1"/>
        <v>16.976649679406581</v>
      </c>
      <c r="G20">
        <f t="shared" si="10"/>
        <v>0</v>
      </c>
      <c r="H20" s="4">
        <f t="shared" si="3"/>
        <v>237.6730955116922</v>
      </c>
      <c r="I20" s="1">
        <f t="shared" si="4"/>
        <v>0</v>
      </c>
      <c r="J20" s="1" t="e">
        <f t="shared" si="5"/>
        <v>#DIV/0!</v>
      </c>
      <c r="K20" s="1" t="e">
        <f t="shared" si="8"/>
        <v>#DIV/0!</v>
      </c>
    </row>
    <row r="21" spans="1:29" x14ac:dyDescent="0.3">
      <c r="A21" s="22"/>
      <c r="B21" s="23"/>
      <c r="C21" s="13"/>
      <c r="D21" s="26" t="str">
        <f t="shared" si="2"/>
        <v/>
      </c>
      <c r="E21" s="26" t="str">
        <f t="shared" si="0"/>
        <v/>
      </c>
      <c r="F21" s="27" t="str">
        <f t="shared" si="1"/>
        <v/>
      </c>
      <c r="G21" t="str">
        <f t="shared" si="10"/>
        <v/>
      </c>
      <c r="H21" s="4" t="str">
        <f t="shared" si="3"/>
        <v/>
      </c>
      <c r="I21" s="1" t="str">
        <f t="shared" si="4"/>
        <v/>
      </c>
      <c r="J21" t="str">
        <f t="shared" si="5"/>
        <v/>
      </c>
      <c r="K21" t="str">
        <f t="shared" si="8"/>
        <v/>
      </c>
    </row>
    <row r="22" spans="1:29" ht="15" thickBot="1" x14ac:dyDescent="0.35">
      <c r="A22" s="24"/>
      <c r="B22" s="25"/>
      <c r="C22" s="13"/>
      <c r="D22" s="26" t="str">
        <f t="shared" si="2"/>
        <v/>
      </c>
      <c r="E22" s="26" t="str">
        <f t="shared" si="0"/>
        <v/>
      </c>
      <c r="F22" s="27" t="str">
        <f t="shared" si="1"/>
        <v/>
      </c>
      <c r="G22" t="str">
        <f t="shared" si="10"/>
        <v/>
      </c>
      <c r="H22" s="4" t="str">
        <f t="shared" si="3"/>
        <v/>
      </c>
      <c r="I22" s="1" t="str">
        <f t="shared" si="4"/>
        <v/>
      </c>
      <c r="J22" t="str">
        <f t="shared" si="5"/>
        <v/>
      </c>
      <c r="K22" t="str">
        <f t="shared" si="8"/>
        <v/>
      </c>
    </row>
    <row r="28" spans="1:29" ht="25.8" x14ac:dyDescent="0.5">
      <c r="A28" s="84" t="s">
        <v>48</v>
      </c>
      <c r="B28" s="84"/>
      <c r="C28" s="84"/>
      <c r="D28" s="84"/>
      <c r="E28" s="84"/>
      <c r="F28" s="84"/>
      <c r="G28" s="84"/>
      <c r="H28" s="84"/>
      <c r="I28" s="84"/>
      <c r="J28" s="84"/>
      <c r="K28" s="84"/>
      <c r="L28" s="84"/>
      <c r="M28" s="84"/>
      <c r="N28" s="84"/>
      <c r="O28" s="84"/>
      <c r="P28" s="84"/>
      <c r="Q28" s="84"/>
      <c r="R28" s="84"/>
      <c r="S28" s="84"/>
      <c r="T28" s="84"/>
      <c r="U28" s="84"/>
      <c r="W28" s="37" t="s">
        <v>54</v>
      </c>
    </row>
    <row r="29" spans="1:29" ht="55.2" customHeight="1" x14ac:dyDescent="0.3">
      <c r="A29" s="87" t="s">
        <v>49</v>
      </c>
      <c r="B29" s="87"/>
      <c r="C29" s="87"/>
      <c r="D29" s="87"/>
      <c r="E29" s="87"/>
      <c r="F29" s="87"/>
      <c r="G29" s="87"/>
      <c r="H29" s="87"/>
      <c r="I29" s="87"/>
      <c r="J29" s="87"/>
      <c r="K29" s="87"/>
      <c r="L29" s="87"/>
      <c r="M29" s="87"/>
      <c r="N29" s="87"/>
      <c r="O29" s="87"/>
      <c r="P29" s="87"/>
      <c r="Q29" s="87"/>
      <c r="R29" s="87"/>
      <c r="S29" s="87"/>
      <c r="T29" s="87"/>
      <c r="U29" s="87"/>
      <c r="W29" s="38" t="s">
        <v>25</v>
      </c>
    </row>
    <row r="30" spans="1:29" ht="51.6" customHeight="1" thickBot="1" x14ac:dyDescent="0.5">
      <c r="A30" s="86" t="s">
        <v>100</v>
      </c>
      <c r="B30" s="86"/>
      <c r="C30" s="86"/>
      <c r="D30" s="86"/>
      <c r="E30" s="86"/>
      <c r="F30" s="86"/>
      <c r="G30" s="86"/>
      <c r="H30" s="86"/>
      <c r="I30" s="86"/>
      <c r="J30" s="86"/>
      <c r="K30" s="86"/>
      <c r="L30" s="86"/>
      <c r="M30" s="86"/>
      <c r="N30" s="86"/>
      <c r="O30" s="86"/>
      <c r="P30" s="86"/>
      <c r="Q30" s="86"/>
      <c r="R30" s="86"/>
      <c r="S30" s="86"/>
      <c r="T30" s="86"/>
      <c r="U30" s="86"/>
      <c r="W30" s="83" t="s">
        <v>55</v>
      </c>
      <c r="X30" s="83"/>
      <c r="Y30" s="83"/>
      <c r="Z30" s="83"/>
      <c r="AA30" s="83"/>
      <c r="AB30" s="83"/>
    </row>
    <row r="31" spans="1:29" ht="103.8" customHeight="1" thickBot="1" x14ac:dyDescent="0.4">
      <c r="A31" s="86" t="s">
        <v>50</v>
      </c>
      <c r="B31" s="86"/>
      <c r="C31" s="86"/>
      <c r="D31" s="86"/>
      <c r="E31" s="86"/>
      <c r="F31" s="86"/>
      <c r="G31" s="86"/>
      <c r="H31" s="86"/>
      <c r="I31" s="86"/>
      <c r="J31" s="86"/>
      <c r="K31" s="86"/>
      <c r="L31" s="86"/>
      <c r="M31" s="86"/>
      <c r="N31" s="86"/>
      <c r="O31" s="86"/>
      <c r="P31" s="86"/>
      <c r="Q31" s="86"/>
      <c r="R31" s="86"/>
      <c r="S31" s="86"/>
      <c r="T31" s="86"/>
      <c r="U31" s="86"/>
      <c r="W31" s="12" t="s">
        <v>57</v>
      </c>
      <c r="X31" s="39">
        <v>0.1431</v>
      </c>
      <c r="Y31" s="45" t="s">
        <v>58</v>
      </c>
      <c r="Z31" s="46">
        <f>X31/(0.467*(2.92/(X32*X33)+1))</f>
        <v>7.2194132089644272E-2</v>
      </c>
      <c r="AA31" s="47" t="s">
        <v>9</v>
      </c>
      <c r="AB31" s="48">
        <f>Z31*3600</f>
        <v>259.89887552271938</v>
      </c>
      <c r="AC31" s="49" t="s">
        <v>59</v>
      </c>
    </row>
    <row r="32" spans="1:29" ht="76.2" customHeight="1" x14ac:dyDescent="0.4">
      <c r="A32" s="86" t="s">
        <v>51</v>
      </c>
      <c r="B32" s="86"/>
      <c r="C32" s="86"/>
      <c r="D32" s="86"/>
      <c r="E32" s="86"/>
      <c r="F32" s="86"/>
      <c r="G32" s="86"/>
      <c r="H32" s="86"/>
      <c r="I32" s="86"/>
      <c r="J32" s="86"/>
      <c r="K32" s="86"/>
      <c r="L32" s="86"/>
      <c r="M32" s="86"/>
      <c r="N32" s="86"/>
      <c r="O32" s="86"/>
      <c r="P32" s="86"/>
      <c r="Q32" s="86"/>
      <c r="R32" s="86"/>
      <c r="S32" s="86"/>
      <c r="T32" s="86"/>
      <c r="U32" s="86"/>
      <c r="W32" s="42" t="s">
        <v>56</v>
      </c>
      <c r="X32" s="43">
        <f>A3/2*10</f>
        <v>75</v>
      </c>
      <c r="AB32" s="5"/>
      <c r="AC32" s="6"/>
    </row>
    <row r="33" spans="1:29" ht="170.4" customHeight="1" x14ac:dyDescent="0.3">
      <c r="A33" s="86" t="s">
        <v>52</v>
      </c>
      <c r="B33" s="86"/>
      <c r="C33" s="86"/>
      <c r="D33" s="86"/>
      <c r="E33" s="86"/>
      <c r="F33" s="86"/>
      <c r="G33" s="86"/>
      <c r="H33" s="86"/>
      <c r="I33" s="86"/>
      <c r="J33" s="86"/>
      <c r="K33" s="86"/>
      <c r="L33" s="86"/>
      <c r="M33" s="86"/>
      <c r="N33" s="86"/>
      <c r="O33" s="86"/>
      <c r="P33" s="86"/>
      <c r="Q33" s="86"/>
      <c r="R33" s="86"/>
      <c r="S33" s="86"/>
      <c r="T33" s="86"/>
      <c r="U33" s="86"/>
      <c r="W33" s="44" t="s">
        <v>0</v>
      </c>
      <c r="X33" s="44">
        <v>1.2E-2</v>
      </c>
      <c r="Y33" s="82" t="s">
        <v>62</v>
      </c>
      <c r="Z33" s="90"/>
      <c r="AA33" s="90"/>
      <c r="AB33" s="90"/>
      <c r="AC33" s="90"/>
    </row>
    <row r="34" spans="1:29" ht="106.8" customHeight="1" x14ac:dyDescent="0.4">
      <c r="A34" s="86" t="s">
        <v>92</v>
      </c>
      <c r="B34" s="86"/>
      <c r="C34" s="86"/>
      <c r="D34" s="86"/>
      <c r="E34" s="86"/>
      <c r="F34" s="86"/>
      <c r="G34" s="86"/>
      <c r="H34" s="86"/>
      <c r="I34" s="86"/>
      <c r="J34" s="86"/>
      <c r="K34" s="86"/>
      <c r="L34" s="86"/>
      <c r="M34" s="86"/>
      <c r="N34" s="86"/>
      <c r="O34" s="86"/>
      <c r="P34" s="86"/>
      <c r="Q34" s="86"/>
      <c r="R34" s="86"/>
      <c r="S34" s="86"/>
      <c r="T34" s="86"/>
      <c r="U34" s="86"/>
      <c r="AB34" s="5"/>
      <c r="AC34" s="6"/>
    </row>
    <row r="35" spans="1:29" ht="67.8" customHeight="1" x14ac:dyDescent="0.4">
      <c r="A35" s="86" t="s">
        <v>97</v>
      </c>
      <c r="B35" s="86"/>
      <c r="C35" s="86"/>
      <c r="D35" s="86"/>
      <c r="E35" s="86"/>
      <c r="F35" s="86"/>
      <c r="G35" s="86"/>
      <c r="H35" s="86"/>
      <c r="I35" s="86"/>
      <c r="J35" s="86"/>
      <c r="K35" s="86"/>
      <c r="L35" s="86"/>
      <c r="M35" s="86"/>
      <c r="N35" s="86"/>
      <c r="O35" s="86"/>
      <c r="P35" s="86"/>
      <c r="Q35" s="86"/>
      <c r="R35" s="86"/>
      <c r="S35" s="86"/>
      <c r="T35" s="86"/>
      <c r="U35" s="86"/>
      <c r="AB35" s="5"/>
      <c r="AC35" s="6"/>
    </row>
    <row r="36" spans="1:29" ht="69" customHeight="1" x14ac:dyDescent="0.3">
      <c r="A36" s="86" t="s">
        <v>96</v>
      </c>
      <c r="B36" s="86"/>
      <c r="C36" s="86"/>
      <c r="D36" s="86"/>
      <c r="E36" s="86"/>
      <c r="F36" s="86"/>
      <c r="G36" s="86"/>
      <c r="H36" s="86"/>
      <c r="I36" s="86"/>
      <c r="J36" s="86"/>
      <c r="K36" s="86"/>
      <c r="L36" s="86"/>
      <c r="M36" s="86"/>
      <c r="N36" s="86"/>
      <c r="O36" s="86"/>
      <c r="P36" s="86"/>
      <c r="Q36" s="86"/>
      <c r="R36" s="86"/>
      <c r="S36" s="86"/>
      <c r="T36" s="86"/>
      <c r="U36" s="86"/>
    </row>
    <row r="37" spans="1:29" ht="31.2" customHeight="1" x14ac:dyDescent="0.3">
      <c r="A37" s="88" t="s">
        <v>53</v>
      </c>
      <c r="B37" s="88"/>
      <c r="C37" s="88"/>
      <c r="D37" s="88"/>
      <c r="E37" s="88"/>
      <c r="F37" s="88"/>
      <c r="G37" s="88"/>
      <c r="H37" s="88"/>
      <c r="I37" s="88"/>
      <c r="J37" s="88"/>
      <c r="K37" s="88"/>
      <c r="L37" s="88"/>
      <c r="M37" s="88"/>
      <c r="N37" s="88"/>
      <c r="O37" s="88"/>
      <c r="P37" s="88"/>
      <c r="Q37" s="88"/>
      <c r="R37" s="88"/>
      <c r="S37" s="88"/>
      <c r="T37" s="88"/>
      <c r="U37" s="89"/>
    </row>
    <row r="38" spans="1:29" ht="20.399999999999999" x14ac:dyDescent="0.35">
      <c r="N38" s="9"/>
    </row>
    <row r="39" spans="1:29" ht="20.399999999999999" x14ac:dyDescent="0.35">
      <c r="N39" s="9"/>
    </row>
    <row r="40" spans="1:29" ht="20.399999999999999" x14ac:dyDescent="0.35">
      <c r="N40" s="9"/>
    </row>
    <row r="41" spans="1:29" ht="20.399999999999999" x14ac:dyDescent="0.35">
      <c r="N41" s="9"/>
    </row>
  </sheetData>
  <mergeCells count="12">
    <mergeCell ref="A36:U36"/>
    <mergeCell ref="A37:U37"/>
    <mergeCell ref="W30:AB30"/>
    <mergeCell ref="Y33:AC33"/>
    <mergeCell ref="A33:U33"/>
    <mergeCell ref="A34:U34"/>
    <mergeCell ref="A35:U35"/>
    <mergeCell ref="A28:U28"/>
    <mergeCell ref="A29:U29"/>
    <mergeCell ref="A30:U30"/>
    <mergeCell ref="A31:U31"/>
    <mergeCell ref="A32:U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858C5-056C-4748-B441-77AC07E75D27}">
  <dimension ref="A2:AC41"/>
  <sheetViews>
    <sheetView zoomScale="60" zoomScaleNormal="60" workbookViewId="0">
      <selection activeCell="A7" sqref="A7"/>
    </sheetView>
  </sheetViews>
  <sheetFormatPr defaultRowHeight="14.4" x14ac:dyDescent="0.3"/>
  <cols>
    <col min="1" max="1" width="14.44140625" customWidth="1"/>
    <col min="2" max="2" width="13.88671875" customWidth="1"/>
    <col min="3" max="3" width="9.5546875" customWidth="1"/>
    <col min="4" max="4" width="12.5546875" customWidth="1"/>
    <col min="5" max="5" width="10.88671875" customWidth="1"/>
    <col min="6" max="6" width="11.6640625" customWidth="1"/>
    <col min="10" max="10" width="17.109375" customWidth="1"/>
    <col min="11" max="11" width="8.5546875" customWidth="1"/>
    <col min="21" max="21" width="12.88671875" customWidth="1"/>
    <col min="23" max="23" width="13.88671875" customWidth="1"/>
    <col min="24" max="24" width="11.6640625" customWidth="1"/>
    <col min="26" max="26" width="12.109375" customWidth="1"/>
    <col min="29" max="29" width="33.6640625" customWidth="1"/>
  </cols>
  <sheetData>
    <row r="2" spans="1:23" ht="21" x14ac:dyDescent="0.4">
      <c r="A2" s="8" t="s">
        <v>89</v>
      </c>
    </row>
    <row r="3" spans="1:23" ht="17.399999999999999" x14ac:dyDescent="0.3">
      <c r="A3" s="11">
        <v>15</v>
      </c>
      <c r="B3" s="29" t="s">
        <v>67</v>
      </c>
      <c r="C3" s="30"/>
      <c r="D3" s="10"/>
      <c r="E3" s="10"/>
      <c r="F3" s="10"/>
    </row>
    <row r="4" spans="1:23" ht="17.399999999999999" x14ac:dyDescent="0.3">
      <c r="A4" s="11">
        <v>300</v>
      </c>
      <c r="B4" s="59" t="s">
        <v>68</v>
      </c>
      <c r="C4" s="60"/>
      <c r="D4" s="61"/>
      <c r="E4" s="61"/>
      <c r="F4" s="61"/>
      <c r="G4" s="61"/>
      <c r="H4" s="61"/>
      <c r="I4" s="61"/>
      <c r="J4" s="61"/>
    </row>
    <row r="6" spans="1:23" ht="44.25" customHeight="1" thickBot="1" x14ac:dyDescent="0.35">
      <c r="A6" s="63" t="s">
        <v>80</v>
      </c>
      <c r="B6" s="63" t="s">
        <v>81</v>
      </c>
      <c r="C6" s="63" t="s">
        <v>78</v>
      </c>
      <c r="D6" s="63" t="s">
        <v>82</v>
      </c>
      <c r="E6" s="63" t="s">
        <v>83</v>
      </c>
      <c r="F6" s="63" t="s">
        <v>84</v>
      </c>
      <c r="G6" s="63" t="s">
        <v>85</v>
      </c>
      <c r="H6" s="63" t="s">
        <v>86</v>
      </c>
      <c r="I6" s="63" t="s">
        <v>87</v>
      </c>
      <c r="J6" s="63" t="s">
        <v>88</v>
      </c>
    </row>
    <row r="7" spans="1:23" x14ac:dyDescent="0.3">
      <c r="A7" s="20"/>
      <c r="B7" s="21"/>
      <c r="C7" s="13">
        <f>A7*60+B7</f>
        <v>0</v>
      </c>
      <c r="D7" s="26">
        <f>C7</f>
        <v>0</v>
      </c>
      <c r="E7" s="26">
        <f t="shared" ref="E7:E22" si="0">IF(C7="","",$A$4)</f>
        <v>300</v>
      </c>
      <c r="F7" s="27">
        <f t="shared" ref="F7:F22" si="1">IF(C7="","",10*E7/(3.14157*($A$3/2)^2))</f>
        <v>16.976649679406581</v>
      </c>
      <c r="G7">
        <f>D7</f>
        <v>0</v>
      </c>
      <c r="H7" s="4">
        <f>IF(C7="","",F7)</f>
        <v>16.976649679406581</v>
      </c>
      <c r="I7" s="1">
        <f>SQRT(G7)</f>
        <v>0</v>
      </c>
      <c r="J7" s="1" t="e">
        <f>H7/I7</f>
        <v>#DIV/0!</v>
      </c>
      <c r="K7" s="1" t="e">
        <f>J7</f>
        <v>#DIV/0!</v>
      </c>
      <c r="P7" s="3"/>
      <c r="Q7" s="3"/>
      <c r="R7" s="3"/>
      <c r="S7" s="3"/>
      <c r="T7" s="3"/>
      <c r="U7" s="3"/>
      <c r="V7" s="3"/>
      <c r="W7" s="3"/>
    </row>
    <row r="8" spans="1:23" x14ac:dyDescent="0.3">
      <c r="A8" s="22"/>
      <c r="B8" s="23"/>
      <c r="C8" s="13">
        <f>A8*60+B8-C7</f>
        <v>0</v>
      </c>
      <c r="D8" s="26">
        <f t="shared" ref="D8:D22" si="2">IF(C8="","",D7+C8)</f>
        <v>0</v>
      </c>
      <c r="E8" s="26">
        <f t="shared" si="0"/>
        <v>300</v>
      </c>
      <c r="F8" s="27">
        <f t="shared" si="1"/>
        <v>16.976649679406581</v>
      </c>
      <c r="G8">
        <f>D8</f>
        <v>0</v>
      </c>
      <c r="H8" s="4">
        <f t="shared" ref="H8:H22" si="3">IF(C8="","",H7+F8)</f>
        <v>33.953299358813162</v>
      </c>
      <c r="I8" s="1">
        <f t="shared" ref="I8:I22" si="4">IF(C8="","",SQRT(G8))</f>
        <v>0</v>
      </c>
      <c r="J8" s="1" t="e">
        <f t="shared" ref="J8:J22" si="5">IF(C8="","",H8/I8)</f>
        <v>#DIV/0!</v>
      </c>
      <c r="K8" s="1" t="e">
        <f>J8</f>
        <v>#DIV/0!</v>
      </c>
      <c r="P8" s="3"/>
      <c r="Q8" s="3"/>
      <c r="R8" s="3"/>
      <c r="S8" s="3"/>
      <c r="T8" s="3"/>
      <c r="U8" s="3"/>
      <c r="V8" s="3"/>
      <c r="W8" s="3"/>
    </row>
    <row r="9" spans="1:23" x14ac:dyDescent="0.3">
      <c r="A9" s="22"/>
      <c r="B9" s="23"/>
      <c r="C9" s="13">
        <f t="shared" ref="C9:C20" si="6">A9*60+B9-D8</f>
        <v>0</v>
      </c>
      <c r="D9" s="26">
        <f t="shared" si="2"/>
        <v>0</v>
      </c>
      <c r="E9" s="26">
        <f t="shared" si="0"/>
        <v>300</v>
      </c>
      <c r="F9" s="27">
        <f t="shared" si="1"/>
        <v>16.976649679406581</v>
      </c>
      <c r="G9">
        <f>D9</f>
        <v>0</v>
      </c>
      <c r="H9" s="4">
        <f t="shared" si="3"/>
        <v>50.929949038219746</v>
      </c>
      <c r="I9" s="1">
        <f t="shared" si="4"/>
        <v>0</v>
      </c>
      <c r="J9" s="1" t="e">
        <f t="shared" si="5"/>
        <v>#DIV/0!</v>
      </c>
      <c r="K9" s="1" t="e">
        <f>J9</f>
        <v>#DIV/0!</v>
      </c>
      <c r="P9" s="3"/>
      <c r="Q9" s="3"/>
      <c r="R9" s="3"/>
      <c r="S9" s="3"/>
      <c r="T9" s="3"/>
      <c r="U9" s="3"/>
      <c r="V9" s="3"/>
      <c r="W9" s="3"/>
    </row>
    <row r="10" spans="1:23" x14ac:dyDescent="0.3">
      <c r="A10" s="22"/>
      <c r="B10" s="23"/>
      <c r="C10" s="13">
        <f t="shared" si="6"/>
        <v>0</v>
      </c>
      <c r="D10" s="26">
        <f t="shared" si="2"/>
        <v>0</v>
      </c>
      <c r="E10" s="26">
        <f t="shared" si="0"/>
        <v>300</v>
      </c>
      <c r="F10" s="27">
        <f t="shared" si="1"/>
        <v>16.976649679406581</v>
      </c>
      <c r="G10">
        <f t="shared" ref="G10:G15" si="7">D10</f>
        <v>0</v>
      </c>
      <c r="H10" s="4">
        <f t="shared" si="3"/>
        <v>67.906598717626323</v>
      </c>
      <c r="I10" s="1">
        <f t="shared" si="4"/>
        <v>0</v>
      </c>
      <c r="J10" s="1" t="e">
        <f t="shared" si="5"/>
        <v>#DIV/0!</v>
      </c>
      <c r="K10" s="1" t="e">
        <f>J10</f>
        <v>#DIV/0!</v>
      </c>
    </row>
    <row r="11" spans="1:23" x14ac:dyDescent="0.3">
      <c r="A11" s="22"/>
      <c r="B11" s="23"/>
      <c r="C11" s="13">
        <f t="shared" si="6"/>
        <v>0</v>
      </c>
      <c r="D11" s="26">
        <f t="shared" si="2"/>
        <v>0</v>
      </c>
      <c r="E11" s="26">
        <f t="shared" si="0"/>
        <v>300</v>
      </c>
      <c r="F11" s="27">
        <f t="shared" si="1"/>
        <v>16.976649679406581</v>
      </c>
      <c r="G11">
        <f t="shared" si="7"/>
        <v>0</v>
      </c>
      <c r="H11" s="4">
        <f t="shared" si="3"/>
        <v>84.883248397032901</v>
      </c>
      <c r="I11" s="1">
        <f t="shared" si="4"/>
        <v>0</v>
      </c>
      <c r="J11" s="1" t="e">
        <f t="shared" si="5"/>
        <v>#DIV/0!</v>
      </c>
      <c r="K11" s="1" t="e">
        <f t="shared" ref="K11:K22" si="8">J11</f>
        <v>#DIV/0!</v>
      </c>
    </row>
    <row r="12" spans="1:23" x14ac:dyDescent="0.3">
      <c r="A12" s="22"/>
      <c r="B12" s="23"/>
      <c r="C12" s="13">
        <f t="shared" si="6"/>
        <v>0</v>
      </c>
      <c r="D12" s="26">
        <f t="shared" si="2"/>
        <v>0</v>
      </c>
      <c r="E12" s="26">
        <f t="shared" si="0"/>
        <v>300</v>
      </c>
      <c r="F12" s="27">
        <f t="shared" si="1"/>
        <v>16.976649679406581</v>
      </c>
      <c r="G12">
        <f t="shared" si="7"/>
        <v>0</v>
      </c>
      <c r="H12" s="4">
        <f t="shared" si="3"/>
        <v>101.85989807643948</v>
      </c>
      <c r="I12" s="1">
        <f t="shared" si="4"/>
        <v>0</v>
      </c>
      <c r="J12" s="1" t="e">
        <f t="shared" si="5"/>
        <v>#DIV/0!</v>
      </c>
      <c r="K12" s="1" t="e">
        <f t="shared" si="8"/>
        <v>#DIV/0!</v>
      </c>
    </row>
    <row r="13" spans="1:23" x14ac:dyDescent="0.3">
      <c r="A13" s="22"/>
      <c r="B13" s="23"/>
      <c r="C13" s="13">
        <f t="shared" si="6"/>
        <v>0</v>
      </c>
      <c r="D13" s="26">
        <f t="shared" si="2"/>
        <v>0</v>
      </c>
      <c r="E13" s="26">
        <f t="shared" si="0"/>
        <v>300</v>
      </c>
      <c r="F13" s="27">
        <f t="shared" si="1"/>
        <v>16.976649679406581</v>
      </c>
      <c r="G13">
        <f t="shared" si="7"/>
        <v>0</v>
      </c>
      <c r="H13" s="4">
        <f t="shared" si="3"/>
        <v>118.83654775584606</v>
      </c>
      <c r="I13" s="1">
        <f t="shared" si="4"/>
        <v>0</v>
      </c>
      <c r="J13" s="1" t="e">
        <f t="shared" si="5"/>
        <v>#DIV/0!</v>
      </c>
      <c r="K13" s="1" t="e">
        <f t="shared" si="8"/>
        <v>#DIV/0!</v>
      </c>
    </row>
    <row r="14" spans="1:23" x14ac:dyDescent="0.3">
      <c r="A14" s="22"/>
      <c r="B14" s="23"/>
      <c r="C14" s="13">
        <f t="shared" si="6"/>
        <v>0</v>
      </c>
      <c r="D14" s="26">
        <f t="shared" si="2"/>
        <v>0</v>
      </c>
      <c r="E14" s="26">
        <f t="shared" si="0"/>
        <v>300</v>
      </c>
      <c r="F14" s="27">
        <f t="shared" si="1"/>
        <v>16.976649679406581</v>
      </c>
      <c r="G14">
        <f>D14</f>
        <v>0</v>
      </c>
      <c r="H14" s="4">
        <f t="shared" si="3"/>
        <v>135.81319743525265</v>
      </c>
      <c r="I14" s="1">
        <f t="shared" si="4"/>
        <v>0</v>
      </c>
      <c r="J14" s="1" t="e">
        <f t="shared" si="5"/>
        <v>#DIV/0!</v>
      </c>
      <c r="K14" s="1" t="e">
        <f t="shared" si="8"/>
        <v>#DIV/0!</v>
      </c>
    </row>
    <row r="15" spans="1:23" x14ac:dyDescent="0.3">
      <c r="A15" s="22"/>
      <c r="B15" s="23"/>
      <c r="C15" s="13">
        <f t="shared" si="6"/>
        <v>0</v>
      </c>
      <c r="D15" s="26">
        <f t="shared" si="2"/>
        <v>0</v>
      </c>
      <c r="E15" s="26">
        <f t="shared" si="0"/>
        <v>300</v>
      </c>
      <c r="F15" s="27">
        <f t="shared" si="1"/>
        <v>16.976649679406581</v>
      </c>
      <c r="G15">
        <f t="shared" si="7"/>
        <v>0</v>
      </c>
      <c r="H15" s="4">
        <f t="shared" si="3"/>
        <v>152.78984711465924</v>
      </c>
      <c r="I15" s="1">
        <f t="shared" si="4"/>
        <v>0</v>
      </c>
      <c r="J15" s="1" t="e">
        <f t="shared" si="5"/>
        <v>#DIV/0!</v>
      </c>
      <c r="K15" s="1" t="e">
        <f t="shared" si="8"/>
        <v>#DIV/0!</v>
      </c>
    </row>
    <row r="16" spans="1:23" x14ac:dyDescent="0.3">
      <c r="A16" s="22"/>
      <c r="B16" s="23"/>
      <c r="C16" s="13">
        <f t="shared" si="6"/>
        <v>0</v>
      </c>
      <c r="D16" s="26">
        <f t="shared" si="2"/>
        <v>0</v>
      </c>
      <c r="E16" s="26">
        <f t="shared" si="0"/>
        <v>300</v>
      </c>
      <c r="F16" s="27">
        <f t="shared" si="1"/>
        <v>16.976649679406581</v>
      </c>
      <c r="G16">
        <f>D16</f>
        <v>0</v>
      </c>
      <c r="H16" s="4">
        <f t="shared" si="3"/>
        <v>169.76649679406583</v>
      </c>
      <c r="I16" s="1">
        <f t="shared" si="4"/>
        <v>0</v>
      </c>
      <c r="J16" s="1" t="e">
        <f t="shared" si="5"/>
        <v>#DIV/0!</v>
      </c>
      <c r="K16" s="1" t="e">
        <f t="shared" si="8"/>
        <v>#DIV/0!</v>
      </c>
    </row>
    <row r="17" spans="1:29" x14ac:dyDescent="0.3">
      <c r="A17" s="22"/>
      <c r="B17" s="23"/>
      <c r="C17" s="13">
        <f t="shared" si="6"/>
        <v>0</v>
      </c>
      <c r="D17" s="26">
        <f t="shared" si="2"/>
        <v>0</v>
      </c>
      <c r="E17" s="26">
        <f t="shared" si="0"/>
        <v>300</v>
      </c>
      <c r="F17" s="27">
        <f t="shared" si="1"/>
        <v>16.976649679406581</v>
      </c>
      <c r="G17">
        <f t="shared" ref="G17" si="9">D17</f>
        <v>0</v>
      </c>
      <c r="H17" s="4">
        <f t="shared" si="3"/>
        <v>186.74314647347242</v>
      </c>
      <c r="I17" s="1">
        <f t="shared" si="4"/>
        <v>0</v>
      </c>
      <c r="J17" s="1" t="e">
        <f t="shared" si="5"/>
        <v>#DIV/0!</v>
      </c>
      <c r="K17" s="1" t="e">
        <f t="shared" si="8"/>
        <v>#DIV/0!</v>
      </c>
    </row>
    <row r="18" spans="1:29" x14ac:dyDescent="0.3">
      <c r="A18" s="22"/>
      <c r="B18" s="23"/>
      <c r="C18" s="13">
        <f t="shared" si="6"/>
        <v>0</v>
      </c>
      <c r="D18" s="26">
        <f t="shared" si="2"/>
        <v>0</v>
      </c>
      <c r="E18" s="26">
        <f t="shared" si="0"/>
        <v>300</v>
      </c>
      <c r="F18" s="27">
        <f t="shared" si="1"/>
        <v>16.976649679406581</v>
      </c>
      <c r="G18">
        <f>D18</f>
        <v>0</v>
      </c>
      <c r="H18" s="4">
        <f t="shared" si="3"/>
        <v>203.71979615287901</v>
      </c>
      <c r="I18" s="1">
        <f t="shared" si="4"/>
        <v>0</v>
      </c>
      <c r="J18" s="1" t="e">
        <f t="shared" si="5"/>
        <v>#DIV/0!</v>
      </c>
      <c r="K18" s="1" t="e">
        <f t="shared" si="8"/>
        <v>#DIV/0!</v>
      </c>
    </row>
    <row r="19" spans="1:29" x14ac:dyDescent="0.3">
      <c r="A19" s="22"/>
      <c r="B19" s="23"/>
      <c r="C19" s="13">
        <f t="shared" si="6"/>
        <v>0</v>
      </c>
      <c r="D19" s="26">
        <f t="shared" si="2"/>
        <v>0</v>
      </c>
      <c r="E19" s="26">
        <f t="shared" si="0"/>
        <v>300</v>
      </c>
      <c r="F19" s="27">
        <f t="shared" si="1"/>
        <v>16.976649679406581</v>
      </c>
      <c r="G19">
        <f t="shared" ref="G19:G22" si="10">D19</f>
        <v>0</v>
      </c>
      <c r="H19" s="4">
        <f t="shared" si="3"/>
        <v>220.6964458322856</v>
      </c>
      <c r="I19" s="1">
        <f t="shared" si="4"/>
        <v>0</v>
      </c>
      <c r="J19" s="1" t="e">
        <f t="shared" si="5"/>
        <v>#DIV/0!</v>
      </c>
      <c r="K19" s="1" t="e">
        <f t="shared" si="8"/>
        <v>#DIV/0!</v>
      </c>
    </row>
    <row r="20" spans="1:29" x14ac:dyDescent="0.3">
      <c r="A20" s="22"/>
      <c r="B20" s="23"/>
      <c r="C20" s="13">
        <f t="shared" si="6"/>
        <v>0</v>
      </c>
      <c r="D20" s="26">
        <f t="shared" si="2"/>
        <v>0</v>
      </c>
      <c r="E20" s="26">
        <f t="shared" si="0"/>
        <v>300</v>
      </c>
      <c r="F20" s="27">
        <f t="shared" si="1"/>
        <v>16.976649679406581</v>
      </c>
      <c r="G20">
        <f t="shared" si="10"/>
        <v>0</v>
      </c>
      <c r="H20" s="4">
        <f t="shared" si="3"/>
        <v>237.6730955116922</v>
      </c>
      <c r="I20" s="1">
        <f t="shared" si="4"/>
        <v>0</v>
      </c>
      <c r="J20" s="1" t="e">
        <f t="shared" si="5"/>
        <v>#DIV/0!</v>
      </c>
      <c r="K20" s="1" t="e">
        <f t="shared" si="8"/>
        <v>#DIV/0!</v>
      </c>
    </row>
    <row r="21" spans="1:29" x14ac:dyDescent="0.3">
      <c r="A21" s="22"/>
      <c r="B21" s="23"/>
      <c r="C21" s="13"/>
      <c r="D21" s="26" t="str">
        <f t="shared" si="2"/>
        <v/>
      </c>
      <c r="E21" s="26" t="str">
        <f t="shared" si="0"/>
        <v/>
      </c>
      <c r="F21" s="27" t="str">
        <f t="shared" si="1"/>
        <v/>
      </c>
      <c r="G21" t="str">
        <f t="shared" si="10"/>
        <v/>
      </c>
      <c r="H21" s="4" t="str">
        <f t="shared" si="3"/>
        <v/>
      </c>
      <c r="I21" s="1" t="str">
        <f t="shared" si="4"/>
        <v/>
      </c>
      <c r="J21" t="str">
        <f t="shared" si="5"/>
        <v/>
      </c>
      <c r="K21" t="str">
        <f t="shared" si="8"/>
        <v/>
      </c>
    </row>
    <row r="22" spans="1:29" ht="15" thickBot="1" x14ac:dyDescent="0.35">
      <c r="A22" s="24"/>
      <c r="B22" s="25"/>
      <c r="C22" s="13"/>
      <c r="D22" s="26" t="str">
        <f t="shared" si="2"/>
        <v/>
      </c>
      <c r="E22" s="26" t="str">
        <f t="shared" si="0"/>
        <v/>
      </c>
      <c r="F22" s="27" t="str">
        <f t="shared" si="1"/>
        <v/>
      </c>
      <c r="G22" t="str">
        <f t="shared" si="10"/>
        <v/>
      </c>
      <c r="H22" s="4" t="str">
        <f t="shared" si="3"/>
        <v/>
      </c>
      <c r="I22" s="1" t="str">
        <f t="shared" si="4"/>
        <v/>
      </c>
      <c r="J22" t="str">
        <f t="shared" si="5"/>
        <v/>
      </c>
      <c r="K22" t="str">
        <f t="shared" si="8"/>
        <v/>
      </c>
    </row>
    <row r="28" spans="1:29" ht="24.6" x14ac:dyDescent="0.4">
      <c r="A28" s="84" t="s">
        <v>69</v>
      </c>
      <c r="B28" s="84"/>
      <c r="C28" s="84"/>
      <c r="D28" s="84"/>
      <c r="E28" s="84"/>
      <c r="F28" s="84"/>
      <c r="G28" s="84"/>
      <c r="H28" s="84"/>
      <c r="I28" s="84"/>
      <c r="J28" s="84"/>
      <c r="K28" s="84"/>
      <c r="L28" s="84"/>
      <c r="M28" s="84"/>
      <c r="N28" s="84"/>
      <c r="O28" s="84"/>
      <c r="P28" s="84"/>
      <c r="Q28" s="84"/>
      <c r="R28" s="84"/>
      <c r="S28" s="84"/>
      <c r="T28" s="84"/>
      <c r="U28" s="84"/>
      <c r="W28" s="8" t="s">
        <v>74</v>
      </c>
    </row>
    <row r="29" spans="1:29" ht="51" customHeight="1" x14ac:dyDescent="0.4">
      <c r="A29" s="85" t="s">
        <v>79</v>
      </c>
      <c r="B29" s="85"/>
      <c r="C29" s="85"/>
      <c r="D29" s="85"/>
      <c r="E29" s="85"/>
      <c r="F29" s="85"/>
      <c r="G29" s="85"/>
      <c r="H29" s="85"/>
      <c r="I29" s="85"/>
      <c r="J29" s="85"/>
      <c r="K29" s="85"/>
      <c r="L29" s="85"/>
      <c r="M29" s="85"/>
      <c r="N29" s="85"/>
      <c r="O29" s="85"/>
      <c r="P29" s="85"/>
      <c r="Q29" s="85"/>
      <c r="R29" s="85"/>
      <c r="S29" s="85"/>
      <c r="T29" s="85"/>
      <c r="U29" s="85"/>
      <c r="W29" s="62" t="s">
        <v>25</v>
      </c>
    </row>
    <row r="30" spans="1:29" ht="55.2" customHeight="1" thickBot="1" x14ac:dyDescent="0.5">
      <c r="A30" s="86" t="s">
        <v>101</v>
      </c>
      <c r="B30" s="86"/>
      <c r="C30" s="86"/>
      <c r="D30" s="86"/>
      <c r="E30" s="86"/>
      <c r="F30" s="86"/>
      <c r="G30" s="86"/>
      <c r="H30" s="86"/>
      <c r="I30" s="86"/>
      <c r="J30" s="86"/>
      <c r="K30" s="86"/>
      <c r="L30" s="86"/>
      <c r="M30" s="86"/>
      <c r="N30" s="86"/>
      <c r="O30" s="86"/>
      <c r="P30" s="86"/>
      <c r="Q30" s="86"/>
      <c r="R30" s="86"/>
      <c r="S30" s="86"/>
      <c r="T30" s="86"/>
      <c r="U30" s="86"/>
      <c r="W30" s="83" t="s">
        <v>75</v>
      </c>
      <c r="X30" s="83"/>
      <c r="Y30" s="83"/>
      <c r="Z30" s="83"/>
      <c r="AA30" s="83"/>
      <c r="AB30" s="83"/>
    </row>
    <row r="31" spans="1:29" ht="81" customHeight="1" thickBot="1" x14ac:dyDescent="0.5">
      <c r="A31" s="86" t="s">
        <v>70</v>
      </c>
      <c r="B31" s="86"/>
      <c r="C31" s="86"/>
      <c r="D31" s="86"/>
      <c r="E31" s="86"/>
      <c r="F31" s="86"/>
      <c r="G31" s="86"/>
      <c r="H31" s="86"/>
      <c r="I31" s="86"/>
      <c r="J31" s="86"/>
      <c r="K31" s="86"/>
      <c r="L31" s="86"/>
      <c r="M31" s="86"/>
      <c r="N31" s="86"/>
      <c r="O31" s="86"/>
      <c r="P31" s="86"/>
      <c r="Q31" s="86"/>
      <c r="R31" s="86"/>
      <c r="S31" s="86"/>
      <c r="T31" s="86"/>
      <c r="U31" s="86"/>
      <c r="W31" s="54" t="s">
        <v>13</v>
      </c>
      <c r="X31" s="39">
        <v>0.1431</v>
      </c>
      <c r="Y31" s="56" t="s">
        <v>65</v>
      </c>
      <c r="Z31" s="46">
        <f>X31/(0.467*(2.92/(X32*X33)+1))</f>
        <v>7.2194132089644272E-2</v>
      </c>
      <c r="AA31" s="57" t="s">
        <v>9</v>
      </c>
      <c r="AB31" s="15">
        <f>Z31*3600</f>
        <v>259.89887552271938</v>
      </c>
      <c r="AC31" s="14" t="s">
        <v>66</v>
      </c>
    </row>
    <row r="32" spans="1:29" ht="76.2" customHeight="1" x14ac:dyDescent="0.4">
      <c r="A32" s="86" t="s">
        <v>77</v>
      </c>
      <c r="B32" s="86"/>
      <c r="C32" s="86"/>
      <c r="D32" s="86"/>
      <c r="E32" s="86"/>
      <c r="F32" s="86"/>
      <c r="G32" s="86"/>
      <c r="H32" s="86"/>
      <c r="I32" s="86"/>
      <c r="J32" s="86"/>
      <c r="K32" s="86"/>
      <c r="L32" s="86"/>
      <c r="M32" s="86"/>
      <c r="N32" s="86"/>
      <c r="O32" s="86"/>
      <c r="P32" s="86"/>
      <c r="Q32" s="86"/>
      <c r="R32" s="86"/>
      <c r="S32" s="86"/>
      <c r="T32" s="86"/>
      <c r="U32" s="86"/>
      <c r="W32" s="42" t="s">
        <v>64</v>
      </c>
      <c r="X32" s="58">
        <f>A3/2*10</f>
        <v>75</v>
      </c>
      <c r="AB32" s="5"/>
      <c r="AC32" s="6"/>
    </row>
    <row r="33" spans="1:29" ht="165.6" customHeight="1" x14ac:dyDescent="0.3">
      <c r="A33" s="86" t="s">
        <v>71</v>
      </c>
      <c r="B33" s="86"/>
      <c r="C33" s="86"/>
      <c r="D33" s="86"/>
      <c r="E33" s="86"/>
      <c r="F33" s="86"/>
      <c r="G33" s="86"/>
      <c r="H33" s="86"/>
      <c r="I33" s="86"/>
      <c r="J33" s="86"/>
      <c r="K33" s="86"/>
      <c r="L33" s="86"/>
      <c r="M33" s="86"/>
      <c r="N33" s="86"/>
      <c r="O33" s="86"/>
      <c r="P33" s="86"/>
      <c r="Q33" s="86"/>
      <c r="R33" s="86"/>
      <c r="S33" s="86"/>
      <c r="T33" s="86"/>
      <c r="U33" s="86"/>
      <c r="W33" s="51" t="s">
        <v>0</v>
      </c>
      <c r="X33" s="44">
        <v>1.2E-2</v>
      </c>
      <c r="Y33" s="82" t="s">
        <v>63</v>
      </c>
      <c r="Z33" s="90"/>
      <c r="AA33" s="90"/>
      <c r="AB33" s="90"/>
      <c r="AC33" s="90"/>
    </row>
    <row r="34" spans="1:29" ht="90" customHeight="1" x14ac:dyDescent="0.4">
      <c r="A34" s="86" t="s">
        <v>72</v>
      </c>
      <c r="B34" s="86"/>
      <c r="C34" s="86"/>
      <c r="D34" s="86"/>
      <c r="E34" s="86"/>
      <c r="F34" s="86"/>
      <c r="G34" s="86"/>
      <c r="H34" s="86"/>
      <c r="I34" s="86"/>
      <c r="J34" s="86"/>
      <c r="K34" s="86"/>
      <c r="L34" s="86"/>
      <c r="M34" s="86"/>
      <c r="N34" s="86"/>
      <c r="O34" s="86"/>
      <c r="P34" s="86"/>
      <c r="Q34" s="86"/>
      <c r="R34" s="86"/>
      <c r="S34" s="86"/>
      <c r="T34" s="86"/>
      <c r="U34" s="86"/>
      <c r="AB34" s="5"/>
      <c r="AC34" s="6"/>
    </row>
    <row r="35" spans="1:29" ht="52.2" customHeight="1" x14ac:dyDescent="0.4">
      <c r="A35" s="86" t="s">
        <v>76</v>
      </c>
      <c r="B35" s="86"/>
      <c r="C35" s="86"/>
      <c r="D35" s="86"/>
      <c r="E35" s="86"/>
      <c r="F35" s="86"/>
      <c r="G35" s="86"/>
      <c r="H35" s="86"/>
      <c r="I35" s="86"/>
      <c r="J35" s="86"/>
      <c r="K35" s="86"/>
      <c r="L35" s="86"/>
      <c r="M35" s="86"/>
      <c r="N35" s="86"/>
      <c r="O35" s="86"/>
      <c r="P35" s="86"/>
      <c r="Q35" s="86"/>
      <c r="R35" s="86"/>
      <c r="S35" s="86"/>
      <c r="T35" s="86"/>
      <c r="U35" s="86"/>
      <c r="AB35" s="5"/>
      <c r="AC35" s="6"/>
    </row>
    <row r="36" spans="1:29" ht="60.6" customHeight="1" thickBot="1" x14ac:dyDescent="0.35">
      <c r="A36" s="86" t="s">
        <v>93</v>
      </c>
      <c r="B36" s="86"/>
      <c r="C36" s="86"/>
      <c r="D36" s="86"/>
      <c r="E36" s="86"/>
      <c r="F36" s="86"/>
      <c r="G36" s="86"/>
      <c r="H36" s="86"/>
      <c r="I36" s="86"/>
      <c r="J36" s="86"/>
      <c r="K36" s="86"/>
      <c r="L36" s="86"/>
      <c r="M36" s="86"/>
      <c r="N36" s="86"/>
      <c r="O36" s="86"/>
      <c r="P36" s="86"/>
      <c r="Q36" s="86"/>
      <c r="R36" s="86"/>
      <c r="S36" s="86"/>
      <c r="T36" s="86"/>
      <c r="U36" s="86"/>
    </row>
    <row r="37" spans="1:29" ht="15" customHeight="1" thickBot="1" x14ac:dyDescent="0.35">
      <c r="A37" s="79" t="s">
        <v>73</v>
      </c>
      <c r="B37" s="80"/>
      <c r="C37" s="80"/>
      <c r="D37" s="80"/>
      <c r="E37" s="80"/>
      <c r="F37" s="80"/>
      <c r="G37" s="80"/>
      <c r="H37" s="80"/>
      <c r="I37" s="80"/>
      <c r="J37" s="80"/>
      <c r="K37" s="80"/>
      <c r="L37" s="80"/>
      <c r="M37" s="80"/>
      <c r="N37" s="80"/>
      <c r="O37" s="80"/>
      <c r="P37" s="80"/>
      <c r="Q37" s="80"/>
      <c r="R37" s="80"/>
      <c r="S37" s="80"/>
      <c r="T37" s="80"/>
      <c r="U37" s="81"/>
    </row>
    <row r="38" spans="1:29" ht="20.399999999999999" x14ac:dyDescent="0.35">
      <c r="N38" s="9"/>
    </row>
    <row r="39" spans="1:29" ht="20.399999999999999" x14ac:dyDescent="0.35">
      <c r="N39" s="9"/>
    </row>
    <row r="40" spans="1:29" ht="20.399999999999999" x14ac:dyDescent="0.35">
      <c r="N40" s="9"/>
    </row>
    <row r="41" spans="1:29" ht="20.399999999999999" x14ac:dyDescent="0.35">
      <c r="N41" s="9"/>
    </row>
  </sheetData>
  <mergeCells count="12">
    <mergeCell ref="A37:U37"/>
    <mergeCell ref="Y33:AC33"/>
    <mergeCell ref="W30:AB30"/>
    <mergeCell ref="A28:U28"/>
    <mergeCell ref="A29:U29"/>
    <mergeCell ref="A30:U30"/>
    <mergeCell ref="A31:U31"/>
    <mergeCell ref="A32:U32"/>
    <mergeCell ref="A33:U33"/>
    <mergeCell ref="A34:U34"/>
    <mergeCell ref="A35:U35"/>
    <mergeCell ref="A36:U3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6FCC6-D8B8-4231-A5C0-07EEE2AE7E91}">
  <dimension ref="A3:AH39"/>
  <sheetViews>
    <sheetView tabSelected="1" zoomScale="80" zoomScaleNormal="80" workbookViewId="0">
      <selection activeCell="AG21" sqref="AG21"/>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8" max="28" width="11.33203125" customWidth="1"/>
    <col min="29" max="29" width="33.6640625" customWidth="1"/>
    <col min="33" max="33" width="19.5546875" customWidth="1"/>
  </cols>
  <sheetData>
    <row r="3" spans="1:34" ht="17.399999999999999" x14ac:dyDescent="0.3">
      <c r="A3" s="11">
        <v>17.5</v>
      </c>
      <c r="B3" s="29" t="s">
        <v>11</v>
      </c>
      <c r="C3" s="30"/>
      <c r="D3" s="10"/>
      <c r="E3" s="10"/>
      <c r="F3" s="10"/>
    </row>
    <row r="4" spans="1:34" ht="17.399999999999999" x14ac:dyDescent="0.3">
      <c r="A4" s="11">
        <v>500</v>
      </c>
      <c r="B4" s="31" t="s">
        <v>12</v>
      </c>
      <c r="C4" s="32"/>
      <c r="D4" s="33"/>
      <c r="E4" s="33"/>
      <c r="F4" s="33"/>
      <c r="G4" s="33"/>
      <c r="H4" s="33"/>
      <c r="I4" s="33"/>
      <c r="J4" s="33"/>
    </row>
    <row r="6" spans="1:34" ht="44.25" customHeight="1" thickBot="1" x14ac:dyDescent="0.35">
      <c r="A6" s="2" t="s">
        <v>24</v>
      </c>
      <c r="B6" s="2" t="s">
        <v>16</v>
      </c>
      <c r="C6" s="2" t="s">
        <v>17</v>
      </c>
      <c r="D6" s="2" t="s">
        <v>2</v>
      </c>
      <c r="E6" s="2" t="s">
        <v>3</v>
      </c>
      <c r="F6" s="2" t="s">
        <v>4</v>
      </c>
      <c r="G6" s="2" t="s">
        <v>5</v>
      </c>
      <c r="H6" s="2" t="s">
        <v>6</v>
      </c>
      <c r="I6" s="2" t="s">
        <v>7</v>
      </c>
      <c r="J6" s="2" t="s">
        <v>28</v>
      </c>
      <c r="AF6" t="s">
        <v>30</v>
      </c>
      <c r="AG6" t="s">
        <v>31</v>
      </c>
    </row>
    <row r="7" spans="1:34" x14ac:dyDescent="0.3">
      <c r="A7" s="13">
        <f>B7*60+C7</f>
        <v>27</v>
      </c>
      <c r="B7" s="20">
        <v>0</v>
      </c>
      <c r="C7" s="21">
        <v>27</v>
      </c>
      <c r="D7" s="26">
        <f>A7</f>
        <v>27</v>
      </c>
      <c r="E7" s="26">
        <f>IF(A7="","",$A$4)</f>
        <v>500</v>
      </c>
      <c r="F7" s="27">
        <f>IF(A7="","",10*E7/(3.14157*($A$3/2)^2))</f>
        <v>20.787734301314181</v>
      </c>
      <c r="G7">
        <f>D7</f>
        <v>27</v>
      </c>
      <c r="H7" s="4">
        <f>IF(A7="","",F7)</f>
        <v>20.787734301314181</v>
      </c>
      <c r="I7" s="1">
        <f>SQRT(G7)</f>
        <v>5.196152422706632</v>
      </c>
      <c r="J7" s="1">
        <f>H7/I7</f>
        <v>4.0006013315687197</v>
      </c>
      <c r="K7" s="1">
        <f>J7</f>
        <v>4.0006013315687197</v>
      </c>
      <c r="P7" s="3"/>
      <c r="Q7" s="3"/>
      <c r="R7" s="3"/>
      <c r="S7" s="3"/>
      <c r="T7" s="3"/>
      <c r="U7" s="3"/>
      <c r="V7" s="3"/>
      <c r="W7" s="3"/>
      <c r="AE7">
        <f>A7</f>
        <v>27</v>
      </c>
      <c r="AF7">
        <f>D7</f>
        <v>27</v>
      </c>
      <c r="AG7">
        <f>10*$A$4/(3.14156592*($A$3/2)^2)/AE7</f>
        <v>0.76991708513572521</v>
      </c>
      <c r="AH7">
        <f>AG7*3600</f>
        <v>2771.7015064886109</v>
      </c>
    </row>
    <row r="8" spans="1:34" x14ac:dyDescent="0.3">
      <c r="A8" s="13">
        <f>B8*60+C8-A7</f>
        <v>41</v>
      </c>
      <c r="B8" s="22">
        <v>1</v>
      </c>
      <c r="C8" s="23">
        <v>8</v>
      </c>
      <c r="D8" s="26">
        <f>IF(A8="","",D7+A8)</f>
        <v>68</v>
      </c>
      <c r="E8" s="26">
        <f t="shared" ref="E8:E22" si="0">IF(A8="","",$A$4)</f>
        <v>500</v>
      </c>
      <c r="F8" s="27">
        <f t="shared" ref="F8:F22" si="1">IF(A8="","",10*E8/(3.14157*($A$3/2)^2))</f>
        <v>20.787734301314181</v>
      </c>
      <c r="G8">
        <f>D8</f>
        <v>68</v>
      </c>
      <c r="H8" s="4">
        <f>IF(A8="","",H7+F8)</f>
        <v>41.575468602628362</v>
      </c>
      <c r="I8" s="1">
        <f>IF(A8="","",SQRT(G8))</f>
        <v>8.2462112512353212</v>
      </c>
      <c r="J8" s="1">
        <f>IF(A8="","",H8/I8)</f>
        <v>5.041766131858453</v>
      </c>
      <c r="K8" s="1">
        <f>J8</f>
        <v>5.041766131858453</v>
      </c>
      <c r="P8" s="3"/>
      <c r="Q8" s="3"/>
      <c r="R8" s="3"/>
      <c r="S8" s="3"/>
      <c r="T8" s="3"/>
      <c r="U8" s="3"/>
      <c r="V8" s="3"/>
      <c r="W8" s="3"/>
      <c r="AE8">
        <f t="shared" ref="AE8:AE20" si="2">A8</f>
        <v>41</v>
      </c>
      <c r="AF8">
        <f t="shared" ref="AF8:AF20" si="3">D8</f>
        <v>68</v>
      </c>
      <c r="AG8">
        <f t="shared" ref="AG8:AG19" si="4">10*$A$4/(3.14156592*($A$3/2)^2)/AE8</f>
        <v>0.50701856826011171</v>
      </c>
      <c r="AH8">
        <f t="shared" ref="AH8:AH19" si="5">AG8*3600</f>
        <v>1825.2668457364023</v>
      </c>
    </row>
    <row r="9" spans="1:34" x14ac:dyDescent="0.3">
      <c r="A9" s="13">
        <f>B9*60+C9-D8</f>
        <v>42</v>
      </c>
      <c r="B9" s="22">
        <v>1</v>
      </c>
      <c r="C9" s="23">
        <v>50</v>
      </c>
      <c r="D9" s="26">
        <f>IF(A9="","",D8+A9)</f>
        <v>110</v>
      </c>
      <c r="E9" s="26">
        <f t="shared" si="0"/>
        <v>500</v>
      </c>
      <c r="F9" s="27">
        <f t="shared" si="1"/>
        <v>20.787734301314181</v>
      </c>
      <c r="G9">
        <f>D9</f>
        <v>110</v>
      </c>
      <c r="H9" s="4">
        <f t="shared" ref="H9:H21" si="6">IF(A9="","",H8+F9)</f>
        <v>62.363202903942543</v>
      </c>
      <c r="I9" s="1">
        <f t="shared" ref="I9:I22" si="7">IF(A9="","",SQRT(G9))</f>
        <v>10.488088481701515</v>
      </c>
      <c r="J9" s="1">
        <f t="shared" ref="J9:J22" si="8">IF(A9="","",H9/I9)</f>
        <v>5.9460980914441297</v>
      </c>
      <c r="K9" s="1">
        <f>J9</f>
        <v>5.9460980914441297</v>
      </c>
      <c r="P9" s="3"/>
      <c r="Q9" s="3"/>
      <c r="R9" s="3"/>
      <c r="S9" s="3"/>
      <c r="T9" s="3"/>
      <c r="U9" s="3"/>
      <c r="V9" s="3"/>
      <c r="W9" s="3"/>
      <c r="AE9">
        <f t="shared" si="2"/>
        <v>42</v>
      </c>
      <c r="AF9">
        <f t="shared" si="3"/>
        <v>110</v>
      </c>
      <c r="AG9">
        <f t="shared" si="4"/>
        <v>0.4949466975872519</v>
      </c>
      <c r="AH9">
        <f t="shared" si="5"/>
        <v>1781.8081113141068</v>
      </c>
    </row>
    <row r="10" spans="1:34" x14ac:dyDescent="0.3">
      <c r="A10" s="13">
        <f>B10*60+C10-D9</f>
        <v>44</v>
      </c>
      <c r="B10" s="22">
        <v>2</v>
      </c>
      <c r="C10" s="23">
        <v>34</v>
      </c>
      <c r="D10" s="26">
        <f t="shared" ref="D10:D22" si="9">IF(A10="","",D9+A10)</f>
        <v>154</v>
      </c>
      <c r="E10" s="26">
        <f t="shared" si="0"/>
        <v>500</v>
      </c>
      <c r="F10" s="27">
        <f t="shared" si="1"/>
        <v>20.787734301314181</v>
      </c>
      <c r="G10">
        <f t="shared" ref="G10:G15" si="10">D10</f>
        <v>154</v>
      </c>
      <c r="H10" s="4">
        <f t="shared" si="6"/>
        <v>83.150937205256724</v>
      </c>
      <c r="I10" s="1">
        <f t="shared" si="7"/>
        <v>12.409673645990857</v>
      </c>
      <c r="J10" s="1">
        <f t="shared" si="8"/>
        <v>6.7004934680228248</v>
      </c>
      <c r="K10" s="1">
        <f>J10</f>
        <v>6.7004934680228248</v>
      </c>
      <c r="AE10">
        <f t="shared" si="2"/>
        <v>44</v>
      </c>
      <c r="AF10">
        <f t="shared" si="3"/>
        <v>154</v>
      </c>
      <c r="AG10">
        <f t="shared" si="4"/>
        <v>0.47244912042419501</v>
      </c>
      <c r="AH10">
        <f t="shared" si="5"/>
        <v>1700.8168335271021</v>
      </c>
    </row>
    <row r="11" spans="1:34" x14ac:dyDescent="0.3">
      <c r="A11" s="13">
        <f>B11*60+C11-D10</f>
        <v>48</v>
      </c>
      <c r="B11" s="22">
        <v>3</v>
      </c>
      <c r="C11" s="23">
        <v>22</v>
      </c>
      <c r="D11" s="26">
        <f t="shared" si="9"/>
        <v>202</v>
      </c>
      <c r="E11" s="26">
        <f t="shared" si="0"/>
        <v>500</v>
      </c>
      <c r="F11" s="27">
        <f t="shared" si="1"/>
        <v>20.787734301314181</v>
      </c>
      <c r="G11">
        <f t="shared" si="10"/>
        <v>202</v>
      </c>
      <c r="H11" s="4">
        <f t="shared" si="6"/>
        <v>103.9386715065709</v>
      </c>
      <c r="I11" s="1">
        <f t="shared" si="7"/>
        <v>14.212670403551895</v>
      </c>
      <c r="J11" s="1">
        <f t="shared" si="8"/>
        <v>7.3130994074551632</v>
      </c>
      <c r="K11" s="1">
        <f t="shared" ref="K11:K22" si="11">J11</f>
        <v>7.3130994074551632</v>
      </c>
      <c r="AE11">
        <f t="shared" si="2"/>
        <v>48</v>
      </c>
      <c r="AF11">
        <f t="shared" si="3"/>
        <v>202</v>
      </c>
      <c r="AG11">
        <f t="shared" si="4"/>
        <v>0.43307836038884545</v>
      </c>
      <c r="AH11">
        <f t="shared" si="5"/>
        <v>1559.0820973998436</v>
      </c>
    </row>
    <row r="12" spans="1:34" x14ac:dyDescent="0.3">
      <c r="A12" s="13">
        <f t="shared" ref="A12:A20" si="12">B12*60+C12-D11</f>
        <v>49</v>
      </c>
      <c r="B12" s="22">
        <v>4</v>
      </c>
      <c r="C12" s="23">
        <v>11</v>
      </c>
      <c r="D12" s="26">
        <f>IF(A12="","",D11+A12)</f>
        <v>251</v>
      </c>
      <c r="E12" s="26">
        <f t="shared" si="0"/>
        <v>500</v>
      </c>
      <c r="F12" s="27">
        <f t="shared" si="1"/>
        <v>20.787734301314181</v>
      </c>
      <c r="G12">
        <f t="shared" si="10"/>
        <v>251</v>
      </c>
      <c r="H12" s="4">
        <f t="shared" si="6"/>
        <v>124.72640580788507</v>
      </c>
      <c r="I12" s="1">
        <f t="shared" si="7"/>
        <v>15.842979517754859</v>
      </c>
      <c r="J12" s="1">
        <f t="shared" si="8"/>
        <v>7.8726609264442393</v>
      </c>
      <c r="K12" s="1">
        <f t="shared" si="11"/>
        <v>7.8726609264442393</v>
      </c>
      <c r="AE12">
        <f t="shared" si="2"/>
        <v>49</v>
      </c>
      <c r="AF12">
        <f t="shared" si="3"/>
        <v>251</v>
      </c>
      <c r="AG12">
        <f t="shared" si="4"/>
        <v>0.42424002650335879</v>
      </c>
      <c r="AH12">
        <f t="shared" si="5"/>
        <v>1527.2640954120916</v>
      </c>
    </row>
    <row r="13" spans="1:34" x14ac:dyDescent="0.3">
      <c r="A13" s="13">
        <f>B13*60+C13-D12</f>
        <v>43</v>
      </c>
      <c r="B13" s="22">
        <v>4</v>
      </c>
      <c r="C13" s="23">
        <v>54</v>
      </c>
      <c r="D13" s="26">
        <f t="shared" si="9"/>
        <v>294</v>
      </c>
      <c r="E13" s="26">
        <f t="shared" si="0"/>
        <v>500</v>
      </c>
      <c r="F13" s="27">
        <f t="shared" si="1"/>
        <v>20.787734301314181</v>
      </c>
      <c r="G13">
        <f t="shared" si="10"/>
        <v>294</v>
      </c>
      <c r="H13" s="4">
        <f t="shared" si="6"/>
        <v>145.51414010919925</v>
      </c>
      <c r="I13" s="1">
        <f t="shared" si="7"/>
        <v>17.146428199482248</v>
      </c>
      <c r="J13" s="1">
        <f t="shared" si="8"/>
        <v>8.4865569911285181</v>
      </c>
      <c r="K13" s="1">
        <f t="shared" si="11"/>
        <v>8.4865569911285181</v>
      </c>
      <c r="AE13">
        <f t="shared" si="2"/>
        <v>43</v>
      </c>
      <c r="AF13">
        <f t="shared" si="3"/>
        <v>294</v>
      </c>
      <c r="AG13">
        <f t="shared" si="4"/>
        <v>0.48343630927126929</v>
      </c>
      <c r="AH13">
        <f t="shared" si="5"/>
        <v>1740.3707133765695</v>
      </c>
    </row>
    <row r="14" spans="1:34" x14ac:dyDescent="0.3">
      <c r="A14" s="13">
        <f t="shared" si="12"/>
        <v>47</v>
      </c>
      <c r="B14" s="22">
        <v>5</v>
      </c>
      <c r="C14" s="23">
        <v>41</v>
      </c>
      <c r="D14" s="26">
        <f t="shared" si="9"/>
        <v>341</v>
      </c>
      <c r="E14" s="26">
        <f t="shared" si="0"/>
        <v>500</v>
      </c>
      <c r="F14" s="27">
        <f t="shared" si="1"/>
        <v>20.787734301314181</v>
      </c>
      <c r="G14">
        <f>D14</f>
        <v>341</v>
      </c>
      <c r="H14" s="4">
        <f t="shared" si="6"/>
        <v>166.30187441051342</v>
      </c>
      <c r="I14" s="1">
        <f t="shared" si="7"/>
        <v>18.466185312619388</v>
      </c>
      <c r="J14" s="1">
        <f t="shared" si="8"/>
        <v>9.0057514096788776</v>
      </c>
      <c r="K14" s="1">
        <f t="shared" si="11"/>
        <v>9.0057514096788776</v>
      </c>
      <c r="AE14">
        <f t="shared" si="2"/>
        <v>47</v>
      </c>
      <c r="AF14">
        <f t="shared" si="3"/>
        <v>341</v>
      </c>
      <c r="AG14">
        <f t="shared" si="4"/>
        <v>0.44229279358860812</v>
      </c>
      <c r="AH14">
        <f t="shared" si="5"/>
        <v>1592.2540569189891</v>
      </c>
    </row>
    <row r="15" spans="1:34" x14ac:dyDescent="0.3">
      <c r="A15" s="13">
        <f t="shared" si="12"/>
        <v>51</v>
      </c>
      <c r="B15" s="22">
        <v>6</v>
      </c>
      <c r="C15" s="23">
        <v>32</v>
      </c>
      <c r="D15" s="26">
        <f t="shared" si="9"/>
        <v>392</v>
      </c>
      <c r="E15" s="26">
        <f t="shared" si="0"/>
        <v>500</v>
      </c>
      <c r="F15" s="27">
        <f t="shared" si="1"/>
        <v>20.787734301314181</v>
      </c>
      <c r="G15">
        <f t="shared" si="10"/>
        <v>392</v>
      </c>
      <c r="H15" s="4">
        <f t="shared" si="6"/>
        <v>187.08960871182759</v>
      </c>
      <c r="I15" s="1">
        <f t="shared" si="7"/>
        <v>19.798989873223331</v>
      </c>
      <c r="J15" s="1">
        <f t="shared" si="8"/>
        <v>9.449452214976505</v>
      </c>
      <c r="K15" s="1">
        <f t="shared" si="11"/>
        <v>9.449452214976505</v>
      </c>
      <c r="AE15">
        <f t="shared" si="2"/>
        <v>51</v>
      </c>
      <c r="AF15">
        <f t="shared" si="3"/>
        <v>392</v>
      </c>
      <c r="AG15">
        <f t="shared" si="4"/>
        <v>0.40760316271891334</v>
      </c>
      <c r="AH15">
        <f t="shared" si="5"/>
        <v>1467.371385788088</v>
      </c>
    </row>
    <row r="16" spans="1:34" x14ac:dyDescent="0.3">
      <c r="A16" s="13">
        <f t="shared" si="12"/>
        <v>46</v>
      </c>
      <c r="B16" s="22">
        <v>7</v>
      </c>
      <c r="C16" s="23">
        <v>18</v>
      </c>
      <c r="D16" s="26">
        <f t="shared" si="9"/>
        <v>438</v>
      </c>
      <c r="E16" s="26">
        <f t="shared" si="0"/>
        <v>500</v>
      </c>
      <c r="F16" s="27">
        <f t="shared" si="1"/>
        <v>20.787734301314181</v>
      </c>
      <c r="G16">
        <f>D16</f>
        <v>438</v>
      </c>
      <c r="H16" s="4">
        <f t="shared" si="6"/>
        <v>207.87734301314177</v>
      </c>
      <c r="I16" s="1">
        <f t="shared" si="7"/>
        <v>20.928449536456348</v>
      </c>
      <c r="J16" s="1">
        <f t="shared" si="8"/>
        <v>9.9327636598702398</v>
      </c>
      <c r="K16" s="1">
        <f t="shared" si="11"/>
        <v>9.9327636598702398</v>
      </c>
      <c r="AE16">
        <f t="shared" si="2"/>
        <v>46</v>
      </c>
      <c r="AF16">
        <f t="shared" si="3"/>
        <v>438</v>
      </c>
      <c r="AG16">
        <f t="shared" si="4"/>
        <v>0.45190785431879521</v>
      </c>
      <c r="AH16">
        <f t="shared" si="5"/>
        <v>1626.8682755476627</v>
      </c>
    </row>
    <row r="17" spans="1:34" x14ac:dyDescent="0.3">
      <c r="A17" s="13">
        <f t="shared" si="12"/>
        <v>50</v>
      </c>
      <c r="B17" s="22">
        <v>8</v>
      </c>
      <c r="C17" s="23">
        <v>8</v>
      </c>
      <c r="D17" s="26">
        <f t="shared" si="9"/>
        <v>488</v>
      </c>
      <c r="E17" s="26">
        <f t="shared" si="0"/>
        <v>500</v>
      </c>
      <c r="F17" s="27">
        <f t="shared" si="1"/>
        <v>20.787734301314181</v>
      </c>
      <c r="G17">
        <f t="shared" ref="G17" si="13">D17</f>
        <v>488</v>
      </c>
      <c r="H17" s="4">
        <f t="shared" si="6"/>
        <v>228.66507731445594</v>
      </c>
      <c r="I17" s="1">
        <f t="shared" si="7"/>
        <v>22.090722034374522</v>
      </c>
      <c r="J17" s="1">
        <f t="shared" si="8"/>
        <v>10.351181684267225</v>
      </c>
      <c r="K17" s="1">
        <f t="shared" si="11"/>
        <v>10.351181684267225</v>
      </c>
      <c r="AE17">
        <f t="shared" si="2"/>
        <v>50</v>
      </c>
      <c r="AF17">
        <f t="shared" si="3"/>
        <v>488</v>
      </c>
      <c r="AG17">
        <f t="shared" si="4"/>
        <v>0.41575522597329162</v>
      </c>
      <c r="AH17">
        <f t="shared" si="5"/>
        <v>1496.7188135038498</v>
      </c>
    </row>
    <row r="18" spans="1:34" x14ac:dyDescent="0.3">
      <c r="A18" s="13">
        <f t="shared" si="12"/>
        <v>52</v>
      </c>
      <c r="B18" s="22">
        <v>9</v>
      </c>
      <c r="C18" s="23">
        <v>0</v>
      </c>
      <c r="D18" s="26">
        <f t="shared" si="9"/>
        <v>540</v>
      </c>
      <c r="E18" s="26">
        <f t="shared" si="0"/>
        <v>500</v>
      </c>
      <c r="F18" s="27">
        <f t="shared" si="1"/>
        <v>20.787734301314181</v>
      </c>
      <c r="G18">
        <f>D18</f>
        <v>540</v>
      </c>
      <c r="H18" s="4">
        <f t="shared" si="6"/>
        <v>249.45281161577012</v>
      </c>
      <c r="I18" s="1">
        <f t="shared" si="7"/>
        <v>23.2379000772445</v>
      </c>
      <c r="J18" s="1">
        <f t="shared" si="8"/>
        <v>10.734739833916597</v>
      </c>
      <c r="K18" s="1">
        <f t="shared" si="11"/>
        <v>10.734739833916597</v>
      </c>
      <c r="AE18">
        <f t="shared" si="2"/>
        <v>52</v>
      </c>
      <c r="AF18">
        <f t="shared" si="3"/>
        <v>540</v>
      </c>
      <c r="AG18">
        <f t="shared" si="4"/>
        <v>0.39976464035893422</v>
      </c>
      <c r="AH18">
        <f t="shared" si="5"/>
        <v>1439.1527052921631</v>
      </c>
    </row>
    <row r="19" spans="1:34" x14ac:dyDescent="0.3">
      <c r="A19" s="13">
        <f t="shared" si="12"/>
        <v>56</v>
      </c>
      <c r="B19" s="22">
        <v>9</v>
      </c>
      <c r="C19" s="23">
        <v>56</v>
      </c>
      <c r="D19" s="26">
        <f t="shared" si="9"/>
        <v>596</v>
      </c>
      <c r="E19" s="26">
        <f t="shared" si="0"/>
        <v>500</v>
      </c>
      <c r="F19" s="27">
        <f t="shared" si="1"/>
        <v>20.787734301314181</v>
      </c>
      <c r="G19">
        <f t="shared" ref="G19:G22" si="14">D19</f>
        <v>596</v>
      </c>
      <c r="H19" s="4">
        <f t="shared" si="6"/>
        <v>270.24054591708432</v>
      </c>
      <c r="I19" s="1">
        <f t="shared" si="7"/>
        <v>24.413111231467404</v>
      </c>
      <c r="J19" s="1">
        <f t="shared" si="8"/>
        <v>11.069484071688347</v>
      </c>
      <c r="K19" s="1">
        <f t="shared" si="11"/>
        <v>11.069484071688347</v>
      </c>
      <c r="AE19">
        <f t="shared" si="2"/>
        <v>56</v>
      </c>
      <c r="AF19">
        <f t="shared" si="3"/>
        <v>596</v>
      </c>
      <c r="AG19">
        <f t="shared" si="4"/>
        <v>0.37121002319043894</v>
      </c>
      <c r="AH19">
        <f t="shared" si="5"/>
        <v>1336.3560834855803</v>
      </c>
    </row>
    <row r="20" spans="1:34" x14ac:dyDescent="0.3">
      <c r="A20" s="13">
        <f t="shared" si="12"/>
        <v>54</v>
      </c>
      <c r="B20" s="22">
        <v>10</v>
      </c>
      <c r="C20" s="23">
        <v>50</v>
      </c>
      <c r="D20" s="26">
        <f t="shared" si="9"/>
        <v>650</v>
      </c>
      <c r="E20" s="26">
        <f t="shared" si="0"/>
        <v>500</v>
      </c>
      <c r="F20" s="27">
        <f t="shared" si="1"/>
        <v>20.787734301314181</v>
      </c>
      <c r="G20">
        <f t="shared" si="14"/>
        <v>650</v>
      </c>
      <c r="H20" s="4">
        <f t="shared" si="6"/>
        <v>291.02828021839849</v>
      </c>
      <c r="I20" s="1">
        <f t="shared" si="7"/>
        <v>25.495097567963924</v>
      </c>
      <c r="J20" s="1">
        <f t="shared" si="8"/>
        <v>11.415068306468946</v>
      </c>
      <c r="K20" s="1">
        <f t="shared" si="11"/>
        <v>11.415068306468946</v>
      </c>
      <c r="AE20">
        <f t="shared" si="2"/>
        <v>54</v>
      </c>
      <c r="AF20">
        <f t="shared" si="3"/>
        <v>650</v>
      </c>
      <c r="AG20">
        <f>10*$A$4/(3.14156592*($A$3/2)^2)/AE20</f>
        <v>0.3849585425678626</v>
      </c>
      <c r="AH20">
        <f>AG20*3600</f>
        <v>1385.8507532443055</v>
      </c>
    </row>
    <row r="21" spans="1:34" x14ac:dyDescent="0.3">
      <c r="A21" s="13"/>
      <c r="B21" s="22"/>
      <c r="C21" s="23"/>
      <c r="D21" s="26" t="str">
        <f t="shared" si="9"/>
        <v/>
      </c>
      <c r="E21" s="26" t="str">
        <f t="shared" si="0"/>
        <v/>
      </c>
      <c r="F21" s="27" t="str">
        <f t="shared" si="1"/>
        <v/>
      </c>
      <c r="G21" t="str">
        <f t="shared" si="14"/>
        <v/>
      </c>
      <c r="H21" s="4" t="str">
        <f t="shared" si="6"/>
        <v/>
      </c>
      <c r="I21" s="1" t="str">
        <f t="shared" si="7"/>
        <v/>
      </c>
      <c r="J21" t="str">
        <f t="shared" si="8"/>
        <v/>
      </c>
      <c r="K21" t="str">
        <f t="shared" si="11"/>
        <v/>
      </c>
      <c r="AG21" t="e">
        <f>10*$A$4/(3.14156592*($A$3/2)^2)/AF21</f>
        <v>#DIV/0!</v>
      </c>
    </row>
    <row r="22" spans="1:34" ht="15" thickBot="1" x14ac:dyDescent="0.35">
      <c r="A22" s="13"/>
      <c r="B22" s="24"/>
      <c r="C22" s="25"/>
      <c r="D22" s="26" t="str">
        <f t="shared" si="9"/>
        <v/>
      </c>
      <c r="E22" s="26" t="str">
        <f t="shared" si="0"/>
        <v/>
      </c>
      <c r="F22" s="27" t="str">
        <f t="shared" si="1"/>
        <v/>
      </c>
      <c r="G22" t="str">
        <f t="shared" si="14"/>
        <v/>
      </c>
      <c r="H22" s="4" t="str">
        <f>IF(A22="","",H21+F22)</f>
        <v/>
      </c>
      <c r="I22" s="1" t="str">
        <f t="shared" si="7"/>
        <v/>
      </c>
      <c r="J22" t="str">
        <f t="shared" si="8"/>
        <v/>
      </c>
      <c r="K22" t="str">
        <f t="shared" si="11"/>
        <v/>
      </c>
    </row>
    <row r="28" spans="1:34" ht="24.6" x14ac:dyDescent="0.4">
      <c r="F28" s="28" t="s">
        <v>10</v>
      </c>
      <c r="W28" s="6" t="s">
        <v>8</v>
      </c>
    </row>
    <row r="29" spans="1:34" ht="40.5" customHeight="1" x14ac:dyDescent="0.35">
      <c r="F29" s="86" t="s">
        <v>19</v>
      </c>
      <c r="G29" s="86"/>
      <c r="H29" s="86"/>
      <c r="I29" s="86"/>
      <c r="J29" s="86"/>
      <c r="K29" s="86"/>
      <c r="L29" s="86"/>
      <c r="M29" s="86"/>
      <c r="N29" s="86"/>
      <c r="O29" s="86"/>
      <c r="P29" s="86"/>
      <c r="Q29" s="86"/>
      <c r="R29" s="86"/>
      <c r="S29" s="86"/>
      <c r="T29" s="86"/>
      <c r="U29" s="86"/>
      <c r="W29" s="17" t="s">
        <v>25</v>
      </c>
    </row>
    <row r="30" spans="1:34" ht="82.5" customHeight="1" thickBot="1" x14ac:dyDescent="0.5">
      <c r="F30" s="86" t="s">
        <v>26</v>
      </c>
      <c r="G30" s="86"/>
      <c r="H30" s="86"/>
      <c r="I30" s="86"/>
      <c r="J30" s="86"/>
      <c r="K30" s="86"/>
      <c r="L30" s="86"/>
      <c r="M30" s="86"/>
      <c r="N30" s="86"/>
      <c r="O30" s="86"/>
      <c r="P30" s="86"/>
      <c r="Q30" s="86"/>
      <c r="R30" s="86"/>
      <c r="S30" s="86"/>
      <c r="T30" s="86"/>
      <c r="U30" s="86"/>
      <c r="W30" s="83" t="s">
        <v>14</v>
      </c>
      <c r="X30" s="83"/>
      <c r="Y30" s="83"/>
      <c r="Z30" s="83"/>
      <c r="AA30" s="83"/>
      <c r="AB30" s="83"/>
    </row>
    <row r="31" spans="1:34" ht="63.75" customHeight="1" thickBot="1" x14ac:dyDescent="0.5">
      <c r="F31" s="86" t="s">
        <v>20</v>
      </c>
      <c r="G31" s="86"/>
      <c r="H31" s="86"/>
      <c r="I31" s="86"/>
      <c r="J31" s="86"/>
      <c r="K31" s="86"/>
      <c r="L31" s="86"/>
      <c r="M31" s="86"/>
      <c r="N31" s="86"/>
      <c r="O31" s="86"/>
      <c r="P31" s="86"/>
      <c r="Q31" s="86"/>
      <c r="R31" s="86"/>
      <c r="S31" s="86"/>
      <c r="T31" s="86"/>
      <c r="U31" s="86"/>
      <c r="W31" s="12" t="s">
        <v>13</v>
      </c>
      <c r="X31" s="19">
        <v>0.36880000000000002</v>
      </c>
      <c r="Y31" s="7" t="s">
        <v>1</v>
      </c>
      <c r="Z31" s="34">
        <f>X31/(0.467*(2.92/(X32*X33)+1))</f>
        <v>0.20886844049860032</v>
      </c>
      <c r="AA31" s="35" t="s">
        <v>9</v>
      </c>
      <c r="AB31" s="15">
        <f>Z31*3600</f>
        <v>751.92638579496111</v>
      </c>
      <c r="AC31" s="14" t="s">
        <v>15</v>
      </c>
    </row>
    <row r="32" spans="1:34" ht="181.5" customHeight="1" x14ac:dyDescent="0.4">
      <c r="F32" s="86" t="s">
        <v>27</v>
      </c>
      <c r="G32" s="86"/>
      <c r="H32" s="86"/>
      <c r="I32" s="86"/>
      <c r="J32" s="86"/>
      <c r="K32" s="86"/>
      <c r="L32" s="86"/>
      <c r="M32" s="86"/>
      <c r="N32" s="86"/>
      <c r="O32" s="86"/>
      <c r="P32" s="86"/>
      <c r="Q32" s="86"/>
      <c r="R32" s="86"/>
      <c r="S32" s="86"/>
      <c r="T32" s="86"/>
      <c r="U32" s="86"/>
      <c r="W32" s="18" t="s">
        <v>18</v>
      </c>
      <c r="X32" s="16">
        <f>175/2</f>
        <v>87.5</v>
      </c>
      <c r="AB32" s="5"/>
      <c r="AC32" s="6"/>
    </row>
    <row r="33" spans="6:29" ht="99.75" customHeight="1" x14ac:dyDescent="0.4">
      <c r="F33" s="86" t="s">
        <v>22</v>
      </c>
      <c r="G33" s="86"/>
      <c r="H33" s="86"/>
      <c r="I33" s="86"/>
      <c r="J33" s="86"/>
      <c r="K33" s="86"/>
      <c r="L33" s="86"/>
      <c r="M33" s="86"/>
      <c r="N33" s="86"/>
      <c r="O33" s="86"/>
      <c r="P33" s="86"/>
      <c r="Q33" s="86"/>
      <c r="R33" s="86"/>
      <c r="S33" s="86"/>
      <c r="T33" s="86"/>
      <c r="U33" s="86"/>
      <c r="W33" s="8" t="s">
        <v>0</v>
      </c>
      <c r="X33" s="8">
        <v>1.2E-2</v>
      </c>
      <c r="AB33" s="5"/>
      <c r="AC33" s="6"/>
    </row>
    <row r="34" spans="6:29" ht="52.5" customHeight="1" x14ac:dyDescent="0.4">
      <c r="F34" s="86" t="s">
        <v>21</v>
      </c>
      <c r="G34" s="86"/>
      <c r="H34" s="86"/>
      <c r="I34" s="86"/>
      <c r="J34" s="86"/>
      <c r="K34" s="86"/>
      <c r="L34" s="86"/>
      <c r="M34" s="86"/>
      <c r="N34" s="86"/>
      <c r="O34" s="86"/>
      <c r="P34" s="86"/>
      <c r="Q34" s="86"/>
      <c r="R34" s="86"/>
      <c r="S34" s="86"/>
      <c r="T34" s="86"/>
      <c r="U34" s="86"/>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65DC-E836-43B4-ADF3-C5CF19401E6B}">
  <dimension ref="A3:AC39"/>
  <sheetViews>
    <sheetView topLeftCell="H5" zoomScale="85" zoomScaleNormal="85" workbookViewId="0">
      <selection activeCell="Z31" sqref="Z31"/>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9" max="29" width="33.6640625" customWidth="1"/>
  </cols>
  <sheetData>
    <row r="3" spans="1:23" ht="17.399999999999999" x14ac:dyDescent="0.3">
      <c r="A3" s="11">
        <v>15</v>
      </c>
      <c r="B3" s="29" t="s">
        <v>11</v>
      </c>
      <c r="C3" s="30"/>
      <c r="D3" s="10"/>
      <c r="E3" s="10"/>
      <c r="F3" s="10"/>
    </row>
    <row r="4" spans="1:23" ht="17.399999999999999" x14ac:dyDescent="0.3">
      <c r="A4" s="11">
        <v>500</v>
      </c>
      <c r="B4" s="31" t="s">
        <v>12</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190</v>
      </c>
      <c r="B7" s="20">
        <v>3</v>
      </c>
      <c r="C7" s="21">
        <v>10</v>
      </c>
      <c r="D7" s="26">
        <f>A7</f>
        <v>190</v>
      </c>
      <c r="E7" s="26">
        <f>IF(A7="","",$A$4)</f>
        <v>500</v>
      </c>
      <c r="F7" s="27">
        <f>IF(A7="","",10*E7/(3.14157*($A$3/2)^2))</f>
        <v>28.294416132344303</v>
      </c>
      <c r="G7">
        <f>D7</f>
        <v>190</v>
      </c>
      <c r="H7" s="4">
        <f>IF(A7="","",F7)</f>
        <v>28.294416132344303</v>
      </c>
      <c r="I7" s="1">
        <f>SQRT(G7)</f>
        <v>13.784048752090222</v>
      </c>
      <c r="J7" s="1">
        <f>H7/I7</f>
        <v>2.0526926914745367</v>
      </c>
      <c r="K7" s="1">
        <f>J7</f>
        <v>2.0526926914745367</v>
      </c>
      <c r="P7" s="3"/>
      <c r="Q7" s="3"/>
      <c r="R7" s="3"/>
      <c r="S7" s="3"/>
      <c r="T7" s="3"/>
      <c r="U7" s="3"/>
      <c r="V7" s="3"/>
      <c r="W7" s="3"/>
    </row>
    <row r="8" spans="1:23" x14ac:dyDescent="0.3">
      <c r="A8" s="13">
        <f>B8*60+C8-A7</f>
        <v>408</v>
      </c>
      <c r="B8" s="22">
        <v>9</v>
      </c>
      <c r="C8" s="23">
        <v>58</v>
      </c>
      <c r="D8" s="26">
        <f>IF(A8="","",D7+A8)</f>
        <v>598</v>
      </c>
      <c r="E8" s="26">
        <f t="shared" ref="E8:E22" si="0">IF(A8="","",$A$4)</f>
        <v>500</v>
      </c>
      <c r="F8" s="27">
        <f t="shared" ref="F8:F22" si="1">IF(A8="","",10*E8/(3.14157*($A$3/2)^2))</f>
        <v>28.294416132344303</v>
      </c>
      <c r="G8">
        <f>D8</f>
        <v>598</v>
      </c>
      <c r="H8" s="4">
        <f>IF(A8="","",H7+F8)</f>
        <v>56.588832264688605</v>
      </c>
      <c r="I8" s="1">
        <f>IF(A8="","",SQRT(G8))</f>
        <v>24.454038521274967</v>
      </c>
      <c r="J8" s="1">
        <f>IF(A8="","",H8/I8)</f>
        <v>2.3140894382519446</v>
      </c>
      <c r="K8" s="1">
        <f>J8</f>
        <v>2.3140894382519446</v>
      </c>
      <c r="P8" s="3"/>
      <c r="Q8" s="3"/>
      <c r="R8" s="3"/>
      <c r="S8" s="3"/>
      <c r="T8" s="3"/>
      <c r="U8" s="3"/>
      <c r="V8" s="3"/>
      <c r="W8" s="3"/>
    </row>
    <row r="9" spans="1:23" x14ac:dyDescent="0.3">
      <c r="A9" s="13">
        <f>B9*60+C9-D8</f>
        <v>344</v>
      </c>
      <c r="B9" s="22">
        <v>15</v>
      </c>
      <c r="C9" s="23">
        <v>42</v>
      </c>
      <c r="D9" s="26">
        <f>IF(A9="","",D8+A9)</f>
        <v>942</v>
      </c>
      <c r="E9" s="26">
        <f t="shared" si="0"/>
        <v>500</v>
      </c>
      <c r="F9" s="27">
        <f t="shared" si="1"/>
        <v>28.294416132344303</v>
      </c>
      <c r="G9">
        <f>D9</f>
        <v>942</v>
      </c>
      <c r="H9" s="4">
        <f t="shared" ref="H9:H21" si="2">IF(A9="","",H8+F9)</f>
        <v>84.883248397032901</v>
      </c>
      <c r="I9" s="1">
        <f t="shared" ref="I9:I22" si="3">IF(A9="","",SQRT(G9))</f>
        <v>30.692018506445613</v>
      </c>
      <c r="J9" s="1">
        <f t="shared" ref="J9:J22" si="4">IF(A9="","",H9/I9)</f>
        <v>2.7656456801368936</v>
      </c>
      <c r="K9" s="1">
        <f>J9</f>
        <v>2.7656456801368936</v>
      </c>
      <c r="P9" s="3"/>
      <c r="Q9" s="3"/>
      <c r="R9" s="3"/>
      <c r="S9" s="3"/>
      <c r="T9" s="3"/>
      <c r="U9" s="3"/>
      <c r="V9" s="3"/>
      <c r="W9" s="3"/>
    </row>
    <row r="10" spans="1:23" x14ac:dyDescent="0.3">
      <c r="A10" s="13">
        <f>B10*60+C10-D9</f>
        <v>377</v>
      </c>
      <c r="B10" s="22">
        <v>21</v>
      </c>
      <c r="C10" s="23">
        <v>59</v>
      </c>
      <c r="D10" s="26">
        <f t="shared" ref="D10:D22" si="5">IF(A10="","",D9+A10)</f>
        <v>1319</v>
      </c>
      <c r="E10" s="26">
        <f t="shared" si="0"/>
        <v>500</v>
      </c>
      <c r="F10" s="27">
        <f t="shared" si="1"/>
        <v>28.294416132344303</v>
      </c>
      <c r="G10">
        <f t="shared" ref="G10:G15" si="6">D10</f>
        <v>1319</v>
      </c>
      <c r="H10" s="4">
        <f t="shared" si="2"/>
        <v>113.17766452937721</v>
      </c>
      <c r="I10" s="1">
        <f t="shared" si="3"/>
        <v>36.318039594669756</v>
      </c>
      <c r="J10" s="1">
        <f t="shared" si="4"/>
        <v>3.1162933294997512</v>
      </c>
      <c r="K10" s="1">
        <f>J10</f>
        <v>3.1162933294997512</v>
      </c>
    </row>
    <row r="11" spans="1:23" x14ac:dyDescent="0.3">
      <c r="A11" s="13">
        <f>B11*60+C11-D10</f>
        <v>419</v>
      </c>
      <c r="B11" s="22">
        <v>28</v>
      </c>
      <c r="C11" s="23">
        <v>58</v>
      </c>
      <c r="D11" s="26">
        <f t="shared" si="5"/>
        <v>1738</v>
      </c>
      <c r="E11" s="26">
        <f t="shared" si="0"/>
        <v>500</v>
      </c>
      <c r="F11" s="27">
        <f t="shared" si="1"/>
        <v>28.294416132344303</v>
      </c>
      <c r="G11">
        <f t="shared" si="6"/>
        <v>1738</v>
      </c>
      <c r="H11" s="4">
        <f t="shared" si="2"/>
        <v>141.47208066172152</v>
      </c>
      <c r="I11" s="1">
        <f t="shared" si="3"/>
        <v>41.689327171351664</v>
      </c>
      <c r="J11" s="1">
        <f t="shared" si="4"/>
        <v>3.3934843822315082</v>
      </c>
      <c r="K11" s="1">
        <f t="shared" ref="K11:K22" si="7">J11</f>
        <v>3.3934843822315082</v>
      </c>
    </row>
    <row r="12" spans="1:23" x14ac:dyDescent="0.3">
      <c r="A12" s="13">
        <f t="shared" ref="A12:A20" si="8">B12*60+C12-D11</f>
        <v>575</v>
      </c>
      <c r="B12" s="22">
        <v>38</v>
      </c>
      <c r="C12" s="23">
        <v>33</v>
      </c>
      <c r="D12" s="26">
        <f>IF(A12="","",D11+A12)</f>
        <v>2313</v>
      </c>
      <c r="E12" s="26">
        <f t="shared" si="0"/>
        <v>500</v>
      </c>
      <c r="F12" s="27">
        <f t="shared" si="1"/>
        <v>28.294416132344303</v>
      </c>
      <c r="G12">
        <f t="shared" si="6"/>
        <v>2313</v>
      </c>
      <c r="H12" s="4">
        <f t="shared" si="2"/>
        <v>169.76649679406583</v>
      </c>
      <c r="I12" s="1">
        <f t="shared" si="3"/>
        <v>48.093658625644196</v>
      </c>
      <c r="J12" s="1">
        <f t="shared" si="4"/>
        <v>3.5299143721942587</v>
      </c>
      <c r="K12" s="1">
        <f t="shared" si="7"/>
        <v>3.5299143721942587</v>
      </c>
    </row>
    <row r="13" spans="1:23" x14ac:dyDescent="0.3">
      <c r="A13" s="13">
        <f>B13*60+C13-D12</f>
        <v>722</v>
      </c>
      <c r="B13" s="22">
        <v>50</v>
      </c>
      <c r="C13" s="23">
        <v>35</v>
      </c>
      <c r="D13" s="26">
        <f t="shared" si="5"/>
        <v>3035</v>
      </c>
      <c r="E13" s="26">
        <f t="shared" si="0"/>
        <v>500</v>
      </c>
      <c r="F13" s="27">
        <f t="shared" si="1"/>
        <v>28.294416132344303</v>
      </c>
      <c r="G13">
        <f t="shared" si="6"/>
        <v>3035</v>
      </c>
      <c r="H13" s="4">
        <f t="shared" si="2"/>
        <v>198.06091292641014</v>
      </c>
      <c r="I13" s="1">
        <f t="shared" si="3"/>
        <v>55.090834083357279</v>
      </c>
      <c r="J13" s="1">
        <f t="shared" si="4"/>
        <v>3.5951699810303572</v>
      </c>
      <c r="K13" s="1">
        <f t="shared" si="7"/>
        <v>3.5951699810303572</v>
      </c>
    </row>
    <row r="14" spans="1:23" x14ac:dyDescent="0.3">
      <c r="A14" s="13">
        <f t="shared" si="8"/>
        <v>904</v>
      </c>
      <c r="B14" s="22">
        <v>65</v>
      </c>
      <c r="C14" s="23">
        <v>39</v>
      </c>
      <c r="D14" s="26">
        <f t="shared" si="5"/>
        <v>3939</v>
      </c>
      <c r="E14" s="26">
        <f t="shared" si="0"/>
        <v>500</v>
      </c>
      <c r="F14" s="27">
        <f t="shared" si="1"/>
        <v>28.294416132344303</v>
      </c>
      <c r="G14">
        <f>D14</f>
        <v>3939</v>
      </c>
      <c r="H14" s="4">
        <f t="shared" si="2"/>
        <v>226.35532905875445</v>
      </c>
      <c r="I14" s="1">
        <f t="shared" si="3"/>
        <v>62.761453138052822</v>
      </c>
      <c r="J14" s="1">
        <f t="shared" si="4"/>
        <v>3.6065979632570557</v>
      </c>
      <c r="K14" s="1">
        <f t="shared" si="7"/>
        <v>3.6065979632570557</v>
      </c>
    </row>
    <row r="15" spans="1:23" x14ac:dyDescent="0.3">
      <c r="A15" s="13">
        <f t="shared" si="8"/>
        <v>948</v>
      </c>
      <c r="B15" s="22">
        <v>81</v>
      </c>
      <c r="C15" s="23">
        <v>27</v>
      </c>
      <c r="D15" s="26">
        <f t="shared" si="5"/>
        <v>4887</v>
      </c>
      <c r="E15" s="26">
        <f t="shared" si="0"/>
        <v>500</v>
      </c>
      <c r="F15" s="27">
        <f t="shared" si="1"/>
        <v>28.294416132344303</v>
      </c>
      <c r="G15">
        <f t="shared" si="6"/>
        <v>4887</v>
      </c>
      <c r="H15" s="4">
        <f t="shared" si="2"/>
        <v>254.64974519109876</v>
      </c>
      <c r="I15" s="1">
        <f t="shared" si="3"/>
        <v>69.907081186386264</v>
      </c>
      <c r="J15" s="1">
        <f t="shared" si="4"/>
        <v>3.6426888502489696</v>
      </c>
      <c r="K15" s="1">
        <f t="shared" si="7"/>
        <v>3.6426888502489696</v>
      </c>
    </row>
    <row r="16" spans="1:23" x14ac:dyDescent="0.3">
      <c r="A16" s="13">
        <f t="shared" si="8"/>
        <v>-4887</v>
      </c>
      <c r="B16" s="22"/>
      <c r="C16" s="23"/>
      <c r="D16" s="26">
        <f t="shared" si="5"/>
        <v>0</v>
      </c>
      <c r="E16" s="26">
        <f t="shared" si="0"/>
        <v>500</v>
      </c>
      <c r="F16" s="27">
        <f t="shared" si="1"/>
        <v>28.294416132344303</v>
      </c>
      <c r="G16">
        <f>D16</f>
        <v>0</v>
      </c>
      <c r="H16" s="4">
        <f t="shared" si="2"/>
        <v>282.94416132344304</v>
      </c>
      <c r="I16" s="1">
        <f t="shared" si="3"/>
        <v>0</v>
      </c>
      <c r="J16" s="1" t="e">
        <f t="shared" si="4"/>
        <v>#DIV/0!</v>
      </c>
      <c r="K16" s="1" t="e">
        <f t="shared" si="7"/>
        <v>#DIV/0!</v>
      </c>
    </row>
    <row r="17" spans="1:29" x14ac:dyDescent="0.3">
      <c r="A17" s="13">
        <f t="shared" si="8"/>
        <v>0</v>
      </c>
      <c r="B17" s="22"/>
      <c r="C17" s="23"/>
      <c r="D17" s="26">
        <f t="shared" si="5"/>
        <v>0</v>
      </c>
      <c r="E17" s="26">
        <f t="shared" si="0"/>
        <v>500</v>
      </c>
      <c r="F17" s="27">
        <f t="shared" si="1"/>
        <v>28.294416132344303</v>
      </c>
      <c r="G17">
        <f t="shared" ref="G17" si="9">D17</f>
        <v>0</v>
      </c>
      <c r="H17" s="4">
        <f t="shared" si="2"/>
        <v>311.23857745578732</v>
      </c>
      <c r="I17" s="1">
        <f t="shared" si="3"/>
        <v>0</v>
      </c>
      <c r="J17" s="1" t="e">
        <f t="shared" si="4"/>
        <v>#DIV/0!</v>
      </c>
      <c r="K17" s="1" t="e">
        <f t="shared" si="7"/>
        <v>#DIV/0!</v>
      </c>
    </row>
    <row r="18" spans="1:29" x14ac:dyDescent="0.3">
      <c r="A18" s="13">
        <f t="shared" si="8"/>
        <v>0</v>
      </c>
      <c r="B18" s="22"/>
      <c r="C18" s="23"/>
      <c r="D18" s="26">
        <f t="shared" si="5"/>
        <v>0</v>
      </c>
      <c r="E18" s="26">
        <f t="shared" si="0"/>
        <v>500</v>
      </c>
      <c r="F18" s="27">
        <f t="shared" si="1"/>
        <v>28.294416132344303</v>
      </c>
      <c r="G18">
        <f>D18</f>
        <v>0</v>
      </c>
      <c r="H18" s="4">
        <f t="shared" si="2"/>
        <v>339.5329935881316</v>
      </c>
      <c r="I18" s="1">
        <f t="shared" si="3"/>
        <v>0</v>
      </c>
      <c r="J18" s="1" t="e">
        <f t="shared" si="4"/>
        <v>#DIV/0!</v>
      </c>
      <c r="K18" s="1" t="e">
        <f t="shared" si="7"/>
        <v>#DIV/0!</v>
      </c>
    </row>
    <row r="19" spans="1:29" x14ac:dyDescent="0.3">
      <c r="A19" s="13">
        <f t="shared" si="8"/>
        <v>0</v>
      </c>
      <c r="B19" s="22"/>
      <c r="C19" s="23"/>
      <c r="D19" s="26">
        <f t="shared" si="5"/>
        <v>0</v>
      </c>
      <c r="E19" s="26">
        <f t="shared" si="0"/>
        <v>500</v>
      </c>
      <c r="F19" s="27">
        <f t="shared" si="1"/>
        <v>28.294416132344303</v>
      </c>
      <c r="G19">
        <f t="shared" ref="G19:G22" si="10">D19</f>
        <v>0</v>
      </c>
      <c r="H19" s="4">
        <f t="shared" si="2"/>
        <v>367.82740972047588</v>
      </c>
      <c r="I19" s="1">
        <f t="shared" si="3"/>
        <v>0</v>
      </c>
      <c r="J19" s="1" t="e">
        <f t="shared" si="4"/>
        <v>#DIV/0!</v>
      </c>
      <c r="K19" s="1" t="e">
        <f t="shared" si="7"/>
        <v>#DIV/0!</v>
      </c>
    </row>
    <row r="20" spans="1:29" x14ac:dyDescent="0.3">
      <c r="A20" s="13">
        <f t="shared" si="8"/>
        <v>0</v>
      </c>
      <c r="B20" s="22"/>
      <c r="C20" s="23"/>
      <c r="D20" s="26">
        <f t="shared" si="5"/>
        <v>0</v>
      </c>
      <c r="E20" s="26">
        <f t="shared" si="0"/>
        <v>500</v>
      </c>
      <c r="F20" s="27">
        <f t="shared" si="1"/>
        <v>28.294416132344303</v>
      </c>
      <c r="G20">
        <f t="shared" si="10"/>
        <v>0</v>
      </c>
      <c r="H20" s="4">
        <f t="shared" si="2"/>
        <v>396.12182585282017</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24.6" x14ac:dyDescent="0.4">
      <c r="F28" s="28" t="s">
        <v>10</v>
      </c>
      <c r="W28" s="6" t="s">
        <v>8</v>
      </c>
    </row>
    <row r="29" spans="1:29" ht="40.5" customHeight="1" x14ac:dyDescent="0.35">
      <c r="F29" s="86" t="s">
        <v>19</v>
      </c>
      <c r="G29" s="86"/>
      <c r="H29" s="86"/>
      <c r="I29" s="86"/>
      <c r="J29" s="86"/>
      <c r="K29" s="86"/>
      <c r="L29" s="86"/>
      <c r="M29" s="86"/>
      <c r="N29" s="86"/>
      <c r="O29" s="86"/>
      <c r="P29" s="86"/>
      <c r="Q29" s="86"/>
      <c r="R29" s="86"/>
      <c r="S29" s="86"/>
      <c r="T29" s="86"/>
      <c r="U29" s="86"/>
      <c r="W29" s="17" t="s">
        <v>25</v>
      </c>
    </row>
    <row r="30" spans="1:29" ht="82.5" customHeight="1" thickBot="1" x14ac:dyDescent="0.5">
      <c r="F30" s="86" t="s">
        <v>26</v>
      </c>
      <c r="G30" s="86"/>
      <c r="H30" s="86"/>
      <c r="I30" s="86"/>
      <c r="J30" s="86"/>
      <c r="K30" s="86"/>
      <c r="L30" s="86"/>
      <c r="M30" s="86"/>
      <c r="N30" s="86"/>
      <c r="O30" s="86"/>
      <c r="P30" s="86"/>
      <c r="Q30" s="86"/>
      <c r="R30" s="86"/>
      <c r="S30" s="86"/>
      <c r="T30" s="86"/>
      <c r="U30" s="86"/>
      <c r="W30" s="83" t="s">
        <v>14</v>
      </c>
      <c r="X30" s="83"/>
      <c r="Y30" s="83"/>
      <c r="Z30" s="83"/>
      <c r="AA30" s="83"/>
      <c r="AB30" s="83"/>
    </row>
    <row r="31" spans="1:29" ht="63.75" customHeight="1" thickBot="1" x14ac:dyDescent="0.5">
      <c r="F31" s="86" t="s">
        <v>20</v>
      </c>
      <c r="G31" s="86"/>
      <c r="H31" s="86"/>
      <c r="I31" s="86"/>
      <c r="J31" s="86"/>
      <c r="K31" s="86"/>
      <c r="L31" s="86"/>
      <c r="M31" s="86"/>
      <c r="N31" s="86"/>
      <c r="O31" s="86"/>
      <c r="P31" s="86"/>
      <c r="Q31" s="86"/>
      <c r="R31" s="86"/>
      <c r="S31" s="86"/>
      <c r="T31" s="86"/>
      <c r="U31" s="86"/>
      <c r="W31" s="12" t="s">
        <v>13</v>
      </c>
      <c r="X31" s="19">
        <v>8.0000000000000002E-3</v>
      </c>
      <c r="Y31" s="7" t="s">
        <v>1</v>
      </c>
      <c r="Z31" s="34">
        <f>X31/(0.467*(2.92/(X32*X33)+1))</f>
        <v>4.036010179714564E-3</v>
      </c>
      <c r="AA31" s="35" t="s">
        <v>9</v>
      </c>
      <c r="AB31" s="15">
        <f>Z31*3600</f>
        <v>14.529636646972431</v>
      </c>
      <c r="AC31" s="14" t="s">
        <v>15</v>
      </c>
    </row>
    <row r="32" spans="1:29" ht="181.5" customHeight="1" x14ac:dyDescent="0.4">
      <c r="F32" s="86" t="s">
        <v>27</v>
      </c>
      <c r="G32" s="86"/>
      <c r="H32" s="86"/>
      <c r="I32" s="86"/>
      <c r="J32" s="86"/>
      <c r="K32" s="86"/>
      <c r="L32" s="86"/>
      <c r="M32" s="86"/>
      <c r="N32" s="86"/>
      <c r="O32" s="86"/>
      <c r="P32" s="86"/>
      <c r="Q32" s="86"/>
      <c r="R32" s="86"/>
      <c r="S32" s="86"/>
      <c r="T32" s="86"/>
      <c r="U32" s="86"/>
      <c r="W32" s="18" t="s">
        <v>18</v>
      </c>
      <c r="X32" s="16">
        <f>A3/2*10</f>
        <v>75</v>
      </c>
      <c r="AB32" s="5"/>
      <c r="AC32" s="6"/>
    </row>
    <row r="33" spans="6:29" ht="99.75" customHeight="1" x14ac:dyDescent="0.4">
      <c r="F33" s="86" t="s">
        <v>22</v>
      </c>
      <c r="G33" s="86"/>
      <c r="H33" s="86"/>
      <c r="I33" s="86"/>
      <c r="J33" s="86"/>
      <c r="K33" s="86"/>
      <c r="L33" s="86"/>
      <c r="M33" s="86"/>
      <c r="N33" s="86"/>
      <c r="O33" s="86"/>
      <c r="P33" s="86"/>
      <c r="Q33" s="86"/>
      <c r="R33" s="86"/>
      <c r="S33" s="86"/>
      <c r="T33" s="86"/>
      <c r="U33" s="86"/>
      <c r="W33" s="8" t="s">
        <v>0</v>
      </c>
      <c r="X33" s="8">
        <v>1.2E-2</v>
      </c>
      <c r="AB33" s="5"/>
      <c r="AC33" s="6"/>
    </row>
    <row r="34" spans="6:29" ht="52.5" customHeight="1" x14ac:dyDescent="0.4">
      <c r="F34" s="86" t="s">
        <v>21</v>
      </c>
      <c r="G34" s="86"/>
      <c r="H34" s="86"/>
      <c r="I34" s="86"/>
      <c r="J34" s="86"/>
      <c r="K34" s="86"/>
      <c r="L34" s="86"/>
      <c r="M34" s="86"/>
      <c r="N34" s="86"/>
      <c r="O34" s="86"/>
      <c r="P34" s="86"/>
      <c r="Q34" s="86"/>
      <c r="R34" s="86"/>
      <c r="S34" s="86"/>
      <c r="T34" s="86"/>
      <c r="U34" s="86"/>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BFD7-1FDD-4FCD-BEF7-CAE7B741ED77}">
  <dimension ref="A2:AC39"/>
  <sheetViews>
    <sheetView topLeftCell="A6" zoomScale="60" zoomScaleNormal="60" workbookViewId="0">
      <selection activeCell="X33" sqref="X33"/>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8.44140625" customWidth="1"/>
    <col min="24" max="24" width="11.6640625" customWidth="1"/>
    <col min="26" max="26" width="12.109375" customWidth="1"/>
    <col min="27" max="27" width="10.44140625" customWidth="1"/>
    <col min="29" max="29" width="33.6640625" customWidth="1"/>
  </cols>
  <sheetData>
    <row r="2" spans="1:23" ht="21" x14ac:dyDescent="0.4">
      <c r="A2" s="8" t="s">
        <v>29</v>
      </c>
    </row>
    <row r="3" spans="1:23" ht="17.399999999999999" x14ac:dyDescent="0.3">
      <c r="A3" s="11">
        <v>13.5</v>
      </c>
      <c r="B3" s="29" t="s">
        <v>11</v>
      </c>
      <c r="C3" s="30"/>
      <c r="D3" s="10"/>
      <c r="E3" s="10"/>
      <c r="F3" s="10"/>
    </row>
    <row r="4" spans="1:23" ht="17.399999999999999" x14ac:dyDescent="0.3">
      <c r="A4" s="11">
        <v>200</v>
      </c>
      <c r="B4" s="31" t="s">
        <v>12</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83</v>
      </c>
      <c r="B7" s="20">
        <v>1</v>
      </c>
      <c r="C7" s="21">
        <v>23</v>
      </c>
      <c r="D7" s="26">
        <f>A7</f>
        <v>83</v>
      </c>
      <c r="E7" s="26">
        <f>IF(A7="","",$A$4)</f>
        <v>200</v>
      </c>
      <c r="F7" s="27">
        <f>IF(A7="","",10*E7/(3.14157*($A$3/2)^2))</f>
        <v>13.972551176466322</v>
      </c>
      <c r="G7">
        <f>D7</f>
        <v>83</v>
      </c>
      <c r="H7" s="4">
        <f>IF(A7="","",F7)</f>
        <v>13.972551176466322</v>
      </c>
      <c r="I7" s="1">
        <f>SQRT(G7)</f>
        <v>9.1104335791442992</v>
      </c>
      <c r="J7" s="1">
        <f>H7/I7</f>
        <v>1.5336867400529031</v>
      </c>
      <c r="K7" s="1">
        <f>J7</f>
        <v>1.5336867400529031</v>
      </c>
      <c r="P7" s="3"/>
      <c r="Q7" s="3"/>
      <c r="R7" s="3"/>
      <c r="S7" s="3"/>
      <c r="T7" s="3"/>
      <c r="U7" s="3"/>
      <c r="V7" s="3"/>
      <c r="W7" s="3"/>
    </row>
    <row r="8" spans="1:23" x14ac:dyDescent="0.3">
      <c r="A8" s="13">
        <f>B8*60+C8-A7</f>
        <v>109</v>
      </c>
      <c r="B8" s="22">
        <v>3</v>
      </c>
      <c r="C8" s="23">
        <v>12</v>
      </c>
      <c r="D8" s="26">
        <f>IF(A8="","",D7+A8)</f>
        <v>192</v>
      </c>
      <c r="E8" s="26">
        <f t="shared" ref="E8:E22" si="0">IF(A8="","",$A$4)</f>
        <v>200</v>
      </c>
      <c r="F8" s="27">
        <f t="shared" ref="F8:F22" si="1">IF(A8="","",10*E8/(3.14157*($A$3/2)^2))</f>
        <v>13.972551176466322</v>
      </c>
      <c r="G8">
        <f>D8</f>
        <v>192</v>
      </c>
      <c r="H8" s="4">
        <f>IF(A8="","",H7+F8)</f>
        <v>27.945102352932643</v>
      </c>
      <c r="I8" s="1">
        <f>IF(A8="","",SQRT(G8))</f>
        <v>13.856406460551018</v>
      </c>
      <c r="J8" s="1">
        <f>IF(A8="","",H8/I8)</f>
        <v>2.0167640457496634</v>
      </c>
      <c r="K8" s="1">
        <f>J8</f>
        <v>2.0167640457496634</v>
      </c>
      <c r="P8" s="3"/>
      <c r="Q8" s="3"/>
      <c r="R8" s="3"/>
      <c r="S8" s="3"/>
      <c r="T8" s="3"/>
      <c r="U8" s="3"/>
      <c r="V8" s="3"/>
      <c r="W8" s="3"/>
    </row>
    <row r="9" spans="1:23" x14ac:dyDescent="0.3">
      <c r="A9" s="13">
        <f>B9*60+C9-D8</f>
        <v>104</v>
      </c>
      <c r="B9" s="22">
        <v>4</v>
      </c>
      <c r="C9" s="23">
        <v>56</v>
      </c>
      <c r="D9" s="26">
        <f>IF(A9="","",D8+A9)</f>
        <v>296</v>
      </c>
      <c r="E9" s="26">
        <f t="shared" si="0"/>
        <v>200</v>
      </c>
      <c r="F9" s="27">
        <f t="shared" si="1"/>
        <v>13.972551176466322</v>
      </c>
      <c r="G9">
        <f>D9</f>
        <v>296</v>
      </c>
      <c r="H9" s="4">
        <f t="shared" ref="H9:H21" si="2">IF(A9="","",H8+F9)</f>
        <v>41.917653529398962</v>
      </c>
      <c r="I9" s="1">
        <f t="shared" ref="I9:I22" si="3">IF(A9="","",SQRT(G9))</f>
        <v>17.204650534085253</v>
      </c>
      <c r="J9" s="1">
        <f t="shared" ref="J9:J22" si="4">IF(A9="","",H9/I9)</f>
        <v>2.4364141222370761</v>
      </c>
      <c r="K9" s="1">
        <f>J9</f>
        <v>2.4364141222370761</v>
      </c>
      <c r="P9" s="3"/>
      <c r="Q9" s="3"/>
      <c r="R9" s="3"/>
      <c r="S9" s="3"/>
      <c r="T9" s="3"/>
      <c r="U9" s="3"/>
      <c r="V9" s="3"/>
      <c r="W9" s="3"/>
    </row>
    <row r="10" spans="1:23" x14ac:dyDescent="0.3">
      <c r="A10" s="13">
        <f>B10*60+C10-D9</f>
        <v>109</v>
      </c>
      <c r="B10" s="22">
        <v>6</v>
      </c>
      <c r="C10" s="23">
        <v>45</v>
      </c>
      <c r="D10" s="26">
        <f t="shared" ref="D10:D22" si="5">IF(A10="","",D9+A10)</f>
        <v>405</v>
      </c>
      <c r="E10" s="26">
        <f t="shared" si="0"/>
        <v>200</v>
      </c>
      <c r="F10" s="27">
        <f t="shared" si="1"/>
        <v>13.972551176466322</v>
      </c>
      <c r="G10">
        <f t="shared" ref="G10:G15" si="6">D10</f>
        <v>405</v>
      </c>
      <c r="H10" s="4">
        <f t="shared" si="2"/>
        <v>55.890204705865287</v>
      </c>
      <c r="I10" s="1">
        <f t="shared" si="3"/>
        <v>20.124611797498108</v>
      </c>
      <c r="J10" s="1">
        <f t="shared" si="4"/>
        <v>2.777206599970965</v>
      </c>
      <c r="K10" s="1">
        <f>J10</f>
        <v>2.777206599970965</v>
      </c>
    </row>
    <row r="11" spans="1:23" x14ac:dyDescent="0.3">
      <c r="A11" s="13">
        <f>B11*60+C11-D10</f>
        <v>115</v>
      </c>
      <c r="B11" s="22">
        <v>8</v>
      </c>
      <c r="C11" s="23">
        <v>40</v>
      </c>
      <c r="D11" s="26">
        <f t="shared" si="5"/>
        <v>520</v>
      </c>
      <c r="E11" s="26">
        <f t="shared" si="0"/>
        <v>200</v>
      </c>
      <c r="F11" s="27">
        <f t="shared" si="1"/>
        <v>13.972551176466322</v>
      </c>
      <c r="G11">
        <f t="shared" si="6"/>
        <v>520</v>
      </c>
      <c r="H11" s="4">
        <f t="shared" si="2"/>
        <v>69.862755882331612</v>
      </c>
      <c r="I11" s="1">
        <f t="shared" si="3"/>
        <v>22.803508501982758</v>
      </c>
      <c r="J11" s="1">
        <f t="shared" si="4"/>
        <v>3.0636845148744136</v>
      </c>
      <c r="K11" s="1">
        <f t="shared" ref="K11:K22" si="7">J11</f>
        <v>3.0636845148744136</v>
      </c>
    </row>
    <row r="12" spans="1:23" x14ac:dyDescent="0.3">
      <c r="A12" s="13">
        <f t="shared" ref="A12:A20" si="8">B12*60+C12-D11</f>
        <v>108</v>
      </c>
      <c r="B12" s="22">
        <v>10</v>
      </c>
      <c r="C12" s="23">
        <v>28</v>
      </c>
      <c r="D12" s="26">
        <f>IF(A12="","",D11+A12)</f>
        <v>628</v>
      </c>
      <c r="E12" s="26">
        <f t="shared" si="0"/>
        <v>200</v>
      </c>
      <c r="F12" s="27">
        <f t="shared" si="1"/>
        <v>13.972551176466322</v>
      </c>
      <c r="G12">
        <f t="shared" si="6"/>
        <v>628</v>
      </c>
      <c r="H12" s="4">
        <f t="shared" si="2"/>
        <v>83.835307058797937</v>
      </c>
      <c r="I12" s="1">
        <f t="shared" si="3"/>
        <v>25.059928172283335</v>
      </c>
      <c r="J12" s="1">
        <f t="shared" si="4"/>
        <v>3.345392950947125</v>
      </c>
      <c r="K12" s="1">
        <f t="shared" si="7"/>
        <v>3.345392950947125</v>
      </c>
    </row>
    <row r="13" spans="1:23" x14ac:dyDescent="0.3">
      <c r="A13" s="13">
        <f>B13*60+C13-D12</f>
        <v>112</v>
      </c>
      <c r="B13" s="22">
        <v>12</v>
      </c>
      <c r="C13" s="23">
        <v>20</v>
      </c>
      <c r="D13" s="26">
        <f t="shared" si="5"/>
        <v>740</v>
      </c>
      <c r="E13" s="26">
        <f t="shared" si="0"/>
        <v>200</v>
      </c>
      <c r="F13" s="27">
        <f t="shared" si="1"/>
        <v>13.972551176466322</v>
      </c>
      <c r="G13">
        <f t="shared" si="6"/>
        <v>740</v>
      </c>
      <c r="H13" s="4">
        <f t="shared" si="2"/>
        <v>97.807858235264263</v>
      </c>
      <c r="I13" s="1">
        <f t="shared" si="3"/>
        <v>27.202941017470888</v>
      </c>
      <c r="J13" s="1">
        <f t="shared" si="4"/>
        <v>3.5954883765122267</v>
      </c>
      <c r="K13" s="1">
        <f t="shared" si="7"/>
        <v>3.5954883765122267</v>
      </c>
    </row>
    <row r="14" spans="1:23" x14ac:dyDescent="0.3">
      <c r="A14" s="13">
        <f t="shared" si="8"/>
        <v>113</v>
      </c>
      <c r="B14" s="22">
        <v>14</v>
      </c>
      <c r="C14" s="23">
        <v>13</v>
      </c>
      <c r="D14" s="26">
        <f t="shared" si="5"/>
        <v>853</v>
      </c>
      <c r="E14" s="26">
        <f t="shared" si="0"/>
        <v>200</v>
      </c>
      <c r="F14" s="27">
        <f t="shared" si="1"/>
        <v>13.972551176466322</v>
      </c>
      <c r="G14">
        <f>D14</f>
        <v>853</v>
      </c>
      <c r="H14" s="4">
        <f t="shared" si="2"/>
        <v>111.78040941173059</v>
      </c>
      <c r="I14" s="1">
        <f t="shared" si="3"/>
        <v>29.206163733020468</v>
      </c>
      <c r="J14" s="1">
        <f t="shared" si="4"/>
        <v>3.827288322887533</v>
      </c>
      <c r="K14" s="1">
        <f t="shared" si="7"/>
        <v>3.827288322887533</v>
      </c>
    </row>
    <row r="15" spans="1:23" x14ac:dyDescent="0.3">
      <c r="A15" s="13">
        <f t="shared" si="8"/>
        <v>117</v>
      </c>
      <c r="B15" s="22">
        <v>16</v>
      </c>
      <c r="C15" s="23">
        <v>10</v>
      </c>
      <c r="D15" s="26">
        <f t="shared" si="5"/>
        <v>970</v>
      </c>
      <c r="E15" s="26">
        <f t="shared" si="0"/>
        <v>200</v>
      </c>
      <c r="F15" s="27">
        <f t="shared" si="1"/>
        <v>13.972551176466322</v>
      </c>
      <c r="G15">
        <f t="shared" si="6"/>
        <v>970</v>
      </c>
      <c r="H15" s="4">
        <f t="shared" si="2"/>
        <v>125.75296058819691</v>
      </c>
      <c r="I15" s="1">
        <f t="shared" si="3"/>
        <v>31.144823004794873</v>
      </c>
      <c r="J15" s="1">
        <f t="shared" si="4"/>
        <v>4.0376842266477713</v>
      </c>
      <c r="K15" s="1">
        <f t="shared" si="7"/>
        <v>4.0376842266477713</v>
      </c>
    </row>
    <row r="16" spans="1:23" x14ac:dyDescent="0.3">
      <c r="A16" s="13">
        <f t="shared" si="8"/>
        <v>113</v>
      </c>
      <c r="B16" s="22">
        <v>18</v>
      </c>
      <c r="C16" s="23">
        <v>3</v>
      </c>
      <c r="D16" s="26">
        <f t="shared" si="5"/>
        <v>1083</v>
      </c>
      <c r="E16" s="26">
        <f t="shared" si="0"/>
        <v>200</v>
      </c>
      <c r="F16" s="27">
        <f t="shared" si="1"/>
        <v>13.972551176466322</v>
      </c>
      <c r="G16">
        <f>D16</f>
        <v>1083</v>
      </c>
      <c r="H16" s="4">
        <f t="shared" si="2"/>
        <v>139.72551176466322</v>
      </c>
      <c r="I16" s="1">
        <f t="shared" si="3"/>
        <v>32.908965343808667</v>
      </c>
      <c r="J16" s="1">
        <f t="shared" si="4"/>
        <v>4.2458190436835022</v>
      </c>
      <c r="K16" s="1">
        <f t="shared" si="7"/>
        <v>4.2458190436835022</v>
      </c>
    </row>
    <row r="17" spans="1:29" x14ac:dyDescent="0.3">
      <c r="A17" s="13">
        <f t="shared" si="8"/>
        <v>113</v>
      </c>
      <c r="B17" s="22">
        <v>19</v>
      </c>
      <c r="C17" s="23">
        <v>56</v>
      </c>
      <c r="D17" s="26">
        <f t="shared" si="5"/>
        <v>1196</v>
      </c>
      <c r="E17" s="26">
        <f t="shared" si="0"/>
        <v>200</v>
      </c>
      <c r="F17" s="27">
        <f t="shared" si="1"/>
        <v>13.972551176466322</v>
      </c>
      <c r="G17">
        <f t="shared" ref="G17" si="9">D17</f>
        <v>1196</v>
      </c>
      <c r="H17" s="4">
        <f t="shared" si="2"/>
        <v>153.69806294112954</v>
      </c>
      <c r="I17" s="1">
        <f t="shared" si="3"/>
        <v>34.583232931581165</v>
      </c>
      <c r="J17" s="1">
        <f t="shared" si="4"/>
        <v>4.4442942406571122</v>
      </c>
      <c r="K17" s="1">
        <f t="shared" si="7"/>
        <v>4.4442942406571122</v>
      </c>
    </row>
    <row r="18" spans="1:29" x14ac:dyDescent="0.3">
      <c r="A18" s="13">
        <f t="shared" si="8"/>
        <v>118</v>
      </c>
      <c r="B18" s="22">
        <v>21</v>
      </c>
      <c r="C18" s="23">
        <v>54</v>
      </c>
      <c r="D18" s="26">
        <f t="shared" si="5"/>
        <v>1314</v>
      </c>
      <c r="E18" s="26">
        <f t="shared" si="0"/>
        <v>200</v>
      </c>
      <c r="F18" s="27">
        <f t="shared" si="1"/>
        <v>13.972551176466322</v>
      </c>
      <c r="G18">
        <f>D18</f>
        <v>1314</v>
      </c>
      <c r="H18" s="4">
        <f t="shared" si="2"/>
        <v>167.67061411759585</v>
      </c>
      <c r="I18" s="1">
        <f t="shared" si="3"/>
        <v>36.249137920783717</v>
      </c>
      <c r="J18" s="1">
        <f t="shared" si="4"/>
        <v>4.6255062529765887</v>
      </c>
      <c r="K18" s="1">
        <f t="shared" si="7"/>
        <v>4.6255062529765887</v>
      </c>
    </row>
    <row r="19" spans="1:29" x14ac:dyDescent="0.3">
      <c r="A19" s="13">
        <f t="shared" si="8"/>
        <v>117</v>
      </c>
      <c r="B19" s="22">
        <v>23</v>
      </c>
      <c r="C19" s="23">
        <v>51</v>
      </c>
      <c r="D19" s="26">
        <f t="shared" si="5"/>
        <v>1431</v>
      </c>
      <c r="E19" s="26">
        <f t="shared" si="0"/>
        <v>200</v>
      </c>
      <c r="F19" s="27">
        <f t="shared" si="1"/>
        <v>13.972551176466322</v>
      </c>
      <c r="G19">
        <f t="shared" ref="G19:G22" si="10">D19</f>
        <v>1431</v>
      </c>
      <c r="H19" s="4">
        <f t="shared" si="2"/>
        <v>181.64316529406216</v>
      </c>
      <c r="I19" s="1">
        <f t="shared" si="3"/>
        <v>37.828560638755476</v>
      </c>
      <c r="J19" s="1">
        <f t="shared" si="4"/>
        <v>4.801746675710632</v>
      </c>
      <c r="K19" s="1">
        <f t="shared" si="7"/>
        <v>4.801746675710632</v>
      </c>
    </row>
    <row r="20" spans="1:29" x14ac:dyDescent="0.3">
      <c r="A20" s="13">
        <f t="shared" si="8"/>
        <v>-1431</v>
      </c>
      <c r="B20" s="22"/>
      <c r="C20" s="23"/>
      <c r="D20" s="26">
        <f t="shared" si="5"/>
        <v>0</v>
      </c>
      <c r="E20" s="26">
        <f t="shared" si="0"/>
        <v>200</v>
      </c>
      <c r="F20" s="27">
        <f t="shared" si="1"/>
        <v>13.972551176466322</v>
      </c>
      <c r="G20">
        <f t="shared" si="10"/>
        <v>0</v>
      </c>
      <c r="H20" s="4">
        <f t="shared" si="2"/>
        <v>195.61571647052847</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24.6" x14ac:dyDescent="0.4">
      <c r="F28" s="28" t="s">
        <v>10</v>
      </c>
      <c r="W28" s="6" t="s">
        <v>8</v>
      </c>
    </row>
    <row r="29" spans="1:29" ht="40.5" customHeight="1" x14ac:dyDescent="0.35">
      <c r="F29" s="86" t="s">
        <v>19</v>
      </c>
      <c r="G29" s="86"/>
      <c r="H29" s="86"/>
      <c r="I29" s="86"/>
      <c r="J29" s="86"/>
      <c r="K29" s="86"/>
      <c r="L29" s="86"/>
      <c r="M29" s="86"/>
      <c r="N29" s="86"/>
      <c r="O29" s="86"/>
      <c r="P29" s="86"/>
      <c r="Q29" s="86"/>
      <c r="R29" s="86"/>
      <c r="S29" s="86"/>
      <c r="T29" s="86"/>
      <c r="U29" s="86"/>
      <c r="W29" s="17" t="s">
        <v>25</v>
      </c>
    </row>
    <row r="30" spans="1:29" ht="82.5" customHeight="1" thickBot="1" x14ac:dyDescent="0.5">
      <c r="F30" s="86" t="s">
        <v>26</v>
      </c>
      <c r="G30" s="86"/>
      <c r="H30" s="86"/>
      <c r="I30" s="86"/>
      <c r="J30" s="86"/>
      <c r="K30" s="86"/>
      <c r="L30" s="86"/>
      <c r="M30" s="86"/>
      <c r="N30" s="86"/>
      <c r="O30" s="86"/>
      <c r="P30" s="86"/>
      <c r="Q30" s="86"/>
      <c r="R30" s="86"/>
      <c r="S30" s="86"/>
      <c r="T30" s="86"/>
      <c r="U30" s="86"/>
      <c r="W30" s="83" t="s">
        <v>14</v>
      </c>
      <c r="X30" s="83"/>
      <c r="Y30" s="83"/>
      <c r="Z30" s="83"/>
      <c r="AA30" s="83"/>
      <c r="AB30" s="83"/>
    </row>
    <row r="31" spans="1:29" ht="63.75" customHeight="1" thickBot="1" x14ac:dyDescent="0.5">
      <c r="F31" s="86" t="s">
        <v>20</v>
      </c>
      <c r="G31" s="86"/>
      <c r="H31" s="86"/>
      <c r="I31" s="86"/>
      <c r="J31" s="86"/>
      <c r="K31" s="86"/>
      <c r="L31" s="86"/>
      <c r="M31" s="86"/>
      <c r="N31" s="86"/>
      <c r="O31" s="86"/>
      <c r="P31" s="86"/>
      <c r="Q31" s="86"/>
      <c r="R31" s="86"/>
      <c r="S31" s="86"/>
      <c r="T31" s="86"/>
      <c r="U31" s="86"/>
      <c r="W31" s="12" t="s">
        <v>13</v>
      </c>
      <c r="X31" s="19">
        <v>0.114</v>
      </c>
      <c r="Y31" s="7" t="s">
        <v>1</v>
      </c>
      <c r="Z31" s="34">
        <f>X31/(0.467*(2.92/(X32*X33)+1))</f>
        <v>5.3010775528012352E-2</v>
      </c>
      <c r="AA31" s="36" t="s">
        <v>9</v>
      </c>
      <c r="AB31" s="15">
        <f>Z31*3600</f>
        <v>190.83879190084446</v>
      </c>
      <c r="AC31" s="14" t="s">
        <v>15</v>
      </c>
    </row>
    <row r="32" spans="1:29" ht="181.5" customHeight="1" x14ac:dyDescent="0.4">
      <c r="F32" s="86" t="s">
        <v>27</v>
      </c>
      <c r="G32" s="86"/>
      <c r="H32" s="86"/>
      <c r="I32" s="86"/>
      <c r="J32" s="86"/>
      <c r="K32" s="86"/>
      <c r="L32" s="86"/>
      <c r="M32" s="86"/>
      <c r="N32" s="86"/>
      <c r="O32" s="86"/>
      <c r="P32" s="86"/>
      <c r="Q32" s="86"/>
      <c r="R32" s="86"/>
      <c r="S32" s="86"/>
      <c r="T32" s="86"/>
      <c r="U32" s="86"/>
      <c r="W32" s="18" t="s">
        <v>18</v>
      </c>
      <c r="X32" s="16">
        <f>A3/2*10</f>
        <v>67.5</v>
      </c>
      <c r="AB32" s="5"/>
      <c r="AC32" s="6"/>
    </row>
    <row r="33" spans="6:29" ht="99.75" customHeight="1" x14ac:dyDescent="0.4">
      <c r="F33" s="86" t="s">
        <v>22</v>
      </c>
      <c r="G33" s="86"/>
      <c r="H33" s="86"/>
      <c r="I33" s="86"/>
      <c r="J33" s="86"/>
      <c r="K33" s="86"/>
      <c r="L33" s="86"/>
      <c r="M33" s="86"/>
      <c r="N33" s="86"/>
      <c r="O33" s="86"/>
      <c r="P33" s="86"/>
      <c r="Q33" s="86"/>
      <c r="R33" s="86"/>
      <c r="S33" s="86"/>
      <c r="T33" s="86"/>
      <c r="U33" s="86"/>
      <c r="W33" s="8" t="s">
        <v>0</v>
      </c>
      <c r="X33" s="8">
        <v>1.2E-2</v>
      </c>
      <c r="AB33" s="5"/>
      <c r="AC33" s="6"/>
    </row>
    <row r="34" spans="6:29" ht="52.5" customHeight="1" x14ac:dyDescent="0.4">
      <c r="F34" s="86" t="s">
        <v>21</v>
      </c>
      <c r="G34" s="86"/>
      <c r="H34" s="86"/>
      <c r="I34" s="86"/>
      <c r="J34" s="86"/>
      <c r="K34" s="86"/>
      <c r="L34" s="86"/>
      <c r="M34" s="86"/>
      <c r="N34" s="86"/>
      <c r="O34" s="86"/>
      <c r="P34" s="86"/>
      <c r="Q34" s="86"/>
      <c r="R34" s="86"/>
      <c r="S34" s="86"/>
      <c r="T34" s="86"/>
      <c r="U34" s="86"/>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C1F6-5319-4C7E-8EC8-D9323D39C87F}">
  <dimension ref="A2:AC39"/>
  <sheetViews>
    <sheetView zoomScale="85" zoomScaleNormal="85" workbookViewId="0">
      <selection activeCell="AB31" sqref="AB31"/>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9" max="29" width="33.6640625" customWidth="1"/>
  </cols>
  <sheetData>
    <row r="2" spans="1:23" ht="21" x14ac:dyDescent="0.4">
      <c r="A2" s="8" t="s">
        <v>29</v>
      </c>
    </row>
    <row r="3" spans="1:23" ht="17.399999999999999" x14ac:dyDescent="0.3">
      <c r="A3" s="11">
        <v>10.5</v>
      </c>
      <c r="B3" s="29" t="s">
        <v>11</v>
      </c>
      <c r="C3" s="30"/>
      <c r="D3" s="10"/>
      <c r="E3" s="10"/>
      <c r="F3" s="10"/>
    </row>
    <row r="4" spans="1:23" ht="17.399999999999999" x14ac:dyDescent="0.3">
      <c r="A4" s="11">
        <v>150</v>
      </c>
      <c r="B4" s="31" t="s">
        <v>12</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5</v>
      </c>
      <c r="B7" s="20">
        <v>0</v>
      </c>
      <c r="C7" s="21">
        <v>5</v>
      </c>
      <c r="D7" s="26">
        <f>A7</f>
        <v>5</v>
      </c>
      <c r="E7" s="26">
        <f>IF(A7="","",$A$4)</f>
        <v>150</v>
      </c>
      <c r="F7" s="27">
        <f>IF(A7="","",10*E7/(3.14157*($A$3/2)^2))</f>
        <v>17.323111917761818</v>
      </c>
      <c r="G7">
        <f>D7</f>
        <v>5</v>
      </c>
      <c r="H7" s="4">
        <f>IF(A7="","",F7)</f>
        <v>17.323111917761818</v>
      </c>
      <c r="I7" s="1">
        <f>SQRT(G7)</f>
        <v>2.2360679774997898</v>
      </c>
      <c r="J7" s="1">
        <f>H7/I7</f>
        <v>7.7471311659904334</v>
      </c>
      <c r="K7" s="1">
        <f>J7</f>
        <v>7.7471311659904334</v>
      </c>
      <c r="P7" s="3"/>
      <c r="Q7" s="3"/>
      <c r="R7" s="3"/>
      <c r="S7" s="3"/>
      <c r="T7" s="3"/>
      <c r="U7" s="3"/>
      <c r="V7" s="3"/>
      <c r="W7" s="3"/>
    </row>
    <row r="8" spans="1:23" x14ac:dyDescent="0.3">
      <c r="A8" s="13">
        <f>B8*60+C8-A7</f>
        <v>22</v>
      </c>
      <c r="B8" s="22">
        <v>0</v>
      </c>
      <c r="C8" s="23">
        <v>27</v>
      </c>
      <c r="D8" s="26">
        <f>IF(A8="","",D7+A8)</f>
        <v>27</v>
      </c>
      <c r="E8" s="26">
        <f t="shared" ref="E8:E22" si="0">IF(A8="","",$A$4)</f>
        <v>150</v>
      </c>
      <c r="F8" s="27">
        <f t="shared" ref="F8:F22" si="1">IF(A8="","",10*E8/(3.14157*($A$3/2)^2))</f>
        <v>17.323111917761818</v>
      </c>
      <c r="G8">
        <f>D8</f>
        <v>27</v>
      </c>
      <c r="H8" s="4">
        <f>IF(A8="","",H7+F8)</f>
        <v>34.646223835523635</v>
      </c>
      <c r="I8" s="1">
        <f>IF(A8="","",SQRT(G8))</f>
        <v>5.196152422706632</v>
      </c>
      <c r="J8" s="1">
        <f>IF(A8="","",H8/I8)</f>
        <v>6.6676688859478661</v>
      </c>
      <c r="K8" s="1">
        <f>J8</f>
        <v>6.6676688859478661</v>
      </c>
      <c r="P8" s="3"/>
      <c r="Q8" s="3"/>
      <c r="R8" s="3"/>
      <c r="S8" s="3"/>
      <c r="T8" s="3"/>
      <c r="U8" s="3"/>
      <c r="V8" s="3"/>
      <c r="W8" s="3"/>
    </row>
    <row r="9" spans="1:23" x14ac:dyDescent="0.3">
      <c r="A9" s="13">
        <f>B9*60+C9-D8</f>
        <v>54</v>
      </c>
      <c r="B9" s="22">
        <v>1</v>
      </c>
      <c r="C9" s="23">
        <v>21</v>
      </c>
      <c r="D9" s="26">
        <f>IF(A9="","",D8+A9)</f>
        <v>81</v>
      </c>
      <c r="E9" s="26">
        <f t="shared" si="0"/>
        <v>150</v>
      </c>
      <c r="F9" s="27">
        <f t="shared" si="1"/>
        <v>17.323111917761818</v>
      </c>
      <c r="G9">
        <f>D9</f>
        <v>81</v>
      </c>
      <c r="H9" s="4">
        <f t="shared" ref="H9:H21" si="2">IF(A9="","",H8+F9)</f>
        <v>51.969335753285449</v>
      </c>
      <c r="I9" s="1">
        <f t="shared" ref="I9:I22" si="3">IF(A9="","",SQRT(G9))</f>
        <v>9</v>
      </c>
      <c r="J9" s="1">
        <f t="shared" ref="J9:J22" si="4">IF(A9="","",H9/I9)</f>
        <v>5.7743706392539389</v>
      </c>
      <c r="K9" s="1">
        <f>J9</f>
        <v>5.7743706392539389</v>
      </c>
      <c r="P9" s="3"/>
      <c r="Q9" s="3"/>
      <c r="R9" s="3"/>
      <c r="S9" s="3"/>
      <c r="T9" s="3"/>
      <c r="U9" s="3"/>
      <c r="V9" s="3"/>
      <c r="W9" s="3"/>
    </row>
    <row r="10" spans="1:23" x14ac:dyDescent="0.3">
      <c r="A10" s="13">
        <f>B10*60+C10-D9</f>
        <v>85</v>
      </c>
      <c r="B10" s="22">
        <v>2</v>
      </c>
      <c r="C10" s="23">
        <v>46</v>
      </c>
      <c r="D10" s="26">
        <f t="shared" ref="D10:D22" si="5">IF(A10="","",D9+A10)</f>
        <v>166</v>
      </c>
      <c r="E10" s="26">
        <f t="shared" si="0"/>
        <v>150</v>
      </c>
      <c r="F10" s="27">
        <f t="shared" si="1"/>
        <v>17.323111917761818</v>
      </c>
      <c r="G10">
        <f t="shared" ref="G10:G15" si="6">D10</f>
        <v>166</v>
      </c>
      <c r="H10" s="4">
        <f t="shared" si="2"/>
        <v>69.29244767104727</v>
      </c>
      <c r="I10" s="1">
        <f t="shared" si="3"/>
        <v>12.884098726725126</v>
      </c>
      <c r="J10" s="1">
        <f t="shared" si="4"/>
        <v>5.3781369687361895</v>
      </c>
      <c r="K10" s="1">
        <f>J10</f>
        <v>5.3781369687361895</v>
      </c>
    </row>
    <row r="11" spans="1:23" x14ac:dyDescent="0.3">
      <c r="A11" s="13">
        <f>B11*60+C11-D10</f>
        <v>107</v>
      </c>
      <c r="B11" s="22">
        <v>4</v>
      </c>
      <c r="C11" s="23">
        <v>33</v>
      </c>
      <c r="D11" s="26">
        <f t="shared" si="5"/>
        <v>273</v>
      </c>
      <c r="E11" s="26">
        <f t="shared" si="0"/>
        <v>150</v>
      </c>
      <c r="F11" s="27">
        <f t="shared" si="1"/>
        <v>17.323111917761818</v>
      </c>
      <c r="G11">
        <f t="shared" si="6"/>
        <v>273</v>
      </c>
      <c r="H11" s="4">
        <f t="shared" si="2"/>
        <v>86.615559588809091</v>
      </c>
      <c r="I11" s="1">
        <f t="shared" si="3"/>
        <v>16.522711641858304</v>
      </c>
      <c r="J11" s="1">
        <f t="shared" si="4"/>
        <v>5.242212142066256</v>
      </c>
      <c r="K11" s="1">
        <f t="shared" ref="K11:K22" si="7">J11</f>
        <v>5.242212142066256</v>
      </c>
    </row>
    <row r="12" spans="1:23" x14ac:dyDescent="0.3">
      <c r="A12" s="13">
        <f t="shared" ref="A12:A20" si="8">B12*60+C12-D11</f>
        <v>122</v>
      </c>
      <c r="B12" s="22">
        <v>6</v>
      </c>
      <c r="C12" s="23">
        <v>35</v>
      </c>
      <c r="D12" s="26">
        <f>IF(A12="","",D11+A12)</f>
        <v>395</v>
      </c>
      <c r="E12" s="26">
        <f t="shared" si="0"/>
        <v>150</v>
      </c>
      <c r="F12" s="27">
        <f t="shared" si="1"/>
        <v>17.323111917761818</v>
      </c>
      <c r="G12">
        <f t="shared" si="6"/>
        <v>395</v>
      </c>
      <c r="H12" s="4">
        <f t="shared" si="2"/>
        <v>103.93867150657091</v>
      </c>
      <c r="I12" s="1">
        <f t="shared" si="3"/>
        <v>19.874606914351791</v>
      </c>
      <c r="J12" s="1">
        <f t="shared" si="4"/>
        <v>5.2297221250456545</v>
      </c>
      <c r="K12" s="1">
        <f t="shared" si="7"/>
        <v>5.2297221250456545</v>
      </c>
    </row>
    <row r="13" spans="1:23" x14ac:dyDescent="0.3">
      <c r="A13" s="13">
        <f>B13*60+C13-D12</f>
        <v>134</v>
      </c>
      <c r="B13" s="22">
        <v>8</v>
      </c>
      <c r="C13" s="23">
        <v>49</v>
      </c>
      <c r="D13" s="26">
        <f t="shared" si="5"/>
        <v>529</v>
      </c>
      <c r="E13" s="26">
        <f t="shared" si="0"/>
        <v>150</v>
      </c>
      <c r="F13" s="27">
        <f t="shared" si="1"/>
        <v>17.323111917761818</v>
      </c>
      <c r="G13">
        <f t="shared" si="6"/>
        <v>529</v>
      </c>
      <c r="H13" s="4">
        <f t="shared" si="2"/>
        <v>121.26178342433273</v>
      </c>
      <c r="I13" s="1">
        <f t="shared" si="3"/>
        <v>23</v>
      </c>
      <c r="J13" s="1">
        <f t="shared" si="4"/>
        <v>5.2722514532318581</v>
      </c>
      <c r="K13" s="1">
        <f t="shared" si="7"/>
        <v>5.2722514532318581</v>
      </c>
    </row>
    <row r="14" spans="1:23" x14ac:dyDescent="0.3">
      <c r="A14" s="13">
        <f t="shared" si="8"/>
        <v>142</v>
      </c>
      <c r="B14" s="22">
        <v>11</v>
      </c>
      <c r="C14" s="23">
        <v>11</v>
      </c>
      <c r="D14" s="26">
        <f t="shared" si="5"/>
        <v>671</v>
      </c>
      <c r="E14" s="26">
        <f t="shared" si="0"/>
        <v>150</v>
      </c>
      <c r="F14" s="27">
        <f t="shared" si="1"/>
        <v>17.323111917761818</v>
      </c>
      <c r="G14">
        <f>D14</f>
        <v>671</v>
      </c>
      <c r="H14" s="4">
        <f t="shared" si="2"/>
        <v>138.58489534209454</v>
      </c>
      <c r="I14" s="1">
        <f t="shared" si="3"/>
        <v>25.903667693977237</v>
      </c>
      <c r="J14" s="1">
        <f t="shared" si="4"/>
        <v>5.3500105459705383</v>
      </c>
      <c r="K14" s="1">
        <f t="shared" si="7"/>
        <v>5.3500105459705383</v>
      </c>
    </row>
    <row r="15" spans="1:23" x14ac:dyDescent="0.3">
      <c r="A15" s="13">
        <f t="shared" si="8"/>
        <v>148</v>
      </c>
      <c r="B15" s="22">
        <v>13</v>
      </c>
      <c r="C15" s="23">
        <v>39</v>
      </c>
      <c r="D15" s="26">
        <f t="shared" si="5"/>
        <v>819</v>
      </c>
      <c r="E15" s="26">
        <f t="shared" si="0"/>
        <v>150</v>
      </c>
      <c r="F15" s="27">
        <f t="shared" si="1"/>
        <v>17.323111917761818</v>
      </c>
      <c r="G15">
        <f t="shared" si="6"/>
        <v>819</v>
      </c>
      <c r="H15" s="4">
        <f t="shared" si="2"/>
        <v>155.90800725985636</v>
      </c>
      <c r="I15" s="1">
        <f t="shared" si="3"/>
        <v>28.61817604250837</v>
      </c>
      <c r="J15" s="1">
        <f t="shared" si="4"/>
        <v>5.4478666644679388</v>
      </c>
      <c r="K15" s="1">
        <f t="shared" si="7"/>
        <v>5.4478666644679388</v>
      </c>
    </row>
    <row r="16" spans="1:23" x14ac:dyDescent="0.3">
      <c r="A16" s="13">
        <f t="shared" si="8"/>
        <v>154</v>
      </c>
      <c r="B16" s="22">
        <v>16</v>
      </c>
      <c r="C16" s="23">
        <v>13</v>
      </c>
      <c r="D16" s="26">
        <f t="shared" si="5"/>
        <v>973</v>
      </c>
      <c r="E16" s="26">
        <f t="shared" si="0"/>
        <v>150</v>
      </c>
      <c r="F16" s="27">
        <f t="shared" si="1"/>
        <v>17.323111917761818</v>
      </c>
      <c r="G16">
        <f>D16</f>
        <v>973</v>
      </c>
      <c r="H16" s="4">
        <f t="shared" si="2"/>
        <v>173.23111917761818</v>
      </c>
      <c r="I16" s="1">
        <f t="shared" si="3"/>
        <v>31.192947920964443</v>
      </c>
      <c r="J16" s="1">
        <f t="shared" si="4"/>
        <v>5.5535347161334316</v>
      </c>
      <c r="K16" s="1">
        <f t="shared" si="7"/>
        <v>5.5535347161334316</v>
      </c>
    </row>
    <row r="17" spans="1:29" x14ac:dyDescent="0.3">
      <c r="A17" s="13">
        <f t="shared" si="8"/>
        <v>149</v>
      </c>
      <c r="B17" s="22">
        <v>18</v>
      </c>
      <c r="C17" s="23">
        <v>42</v>
      </c>
      <c r="D17" s="26">
        <f t="shared" si="5"/>
        <v>1122</v>
      </c>
      <c r="E17" s="26">
        <f t="shared" si="0"/>
        <v>150</v>
      </c>
      <c r="F17" s="27">
        <f t="shared" si="1"/>
        <v>17.323111917761818</v>
      </c>
      <c r="G17">
        <f t="shared" ref="G17" si="9">D17</f>
        <v>1122</v>
      </c>
      <c r="H17" s="4">
        <f t="shared" si="2"/>
        <v>190.55423109538</v>
      </c>
      <c r="I17" s="1">
        <f t="shared" si="3"/>
        <v>33.496268448888451</v>
      </c>
      <c r="J17" s="1">
        <f t="shared" si="4"/>
        <v>5.688819678112635</v>
      </c>
      <c r="K17" s="1">
        <f t="shared" si="7"/>
        <v>5.688819678112635</v>
      </c>
    </row>
    <row r="18" spans="1:29" x14ac:dyDescent="0.3">
      <c r="A18" s="13">
        <f t="shared" si="8"/>
        <v>159</v>
      </c>
      <c r="B18" s="22">
        <v>21</v>
      </c>
      <c r="C18" s="23">
        <v>21</v>
      </c>
      <c r="D18" s="26">
        <f t="shared" si="5"/>
        <v>1281</v>
      </c>
      <c r="E18" s="26">
        <f t="shared" si="0"/>
        <v>150</v>
      </c>
      <c r="F18" s="27">
        <f t="shared" si="1"/>
        <v>17.323111917761818</v>
      </c>
      <c r="G18">
        <f>D18</f>
        <v>1281</v>
      </c>
      <c r="H18" s="4">
        <f t="shared" si="2"/>
        <v>207.87734301314183</v>
      </c>
      <c r="I18" s="1">
        <f t="shared" si="3"/>
        <v>35.791060336346561</v>
      </c>
      <c r="J18" s="1">
        <f t="shared" si="4"/>
        <v>5.8080800361770253</v>
      </c>
      <c r="K18" s="1">
        <f t="shared" si="7"/>
        <v>5.8080800361770253</v>
      </c>
    </row>
    <row r="19" spans="1:29" x14ac:dyDescent="0.3">
      <c r="A19" s="13">
        <f t="shared" si="8"/>
        <v>-1281</v>
      </c>
      <c r="B19" s="22"/>
      <c r="C19" s="23"/>
      <c r="D19" s="26">
        <f t="shared" si="5"/>
        <v>0</v>
      </c>
      <c r="E19" s="26">
        <f t="shared" si="0"/>
        <v>150</v>
      </c>
      <c r="F19" s="27">
        <f t="shared" si="1"/>
        <v>17.323111917761818</v>
      </c>
      <c r="G19">
        <f t="shared" ref="G19:G22" si="10">D19</f>
        <v>0</v>
      </c>
      <c r="H19" s="4">
        <f t="shared" si="2"/>
        <v>225.20045493090365</v>
      </c>
      <c r="I19" s="1">
        <f t="shared" si="3"/>
        <v>0</v>
      </c>
      <c r="J19" s="1" t="e">
        <f t="shared" si="4"/>
        <v>#DIV/0!</v>
      </c>
      <c r="K19" s="1" t="e">
        <f t="shared" si="7"/>
        <v>#DIV/0!</v>
      </c>
    </row>
    <row r="20" spans="1:29" x14ac:dyDescent="0.3">
      <c r="A20" s="13">
        <f t="shared" si="8"/>
        <v>0</v>
      </c>
      <c r="B20" s="22"/>
      <c r="C20" s="23"/>
      <c r="D20" s="26">
        <f t="shared" si="5"/>
        <v>0</v>
      </c>
      <c r="E20" s="26">
        <f t="shared" si="0"/>
        <v>150</v>
      </c>
      <c r="F20" s="27">
        <f t="shared" si="1"/>
        <v>17.323111917761818</v>
      </c>
      <c r="G20">
        <f t="shared" si="10"/>
        <v>0</v>
      </c>
      <c r="H20" s="4">
        <f t="shared" si="2"/>
        <v>242.52356684866547</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24.6" x14ac:dyDescent="0.4">
      <c r="F28" s="28" t="s">
        <v>10</v>
      </c>
      <c r="W28" s="6" t="s">
        <v>8</v>
      </c>
    </row>
    <row r="29" spans="1:29" ht="40.5" customHeight="1" x14ac:dyDescent="0.35">
      <c r="F29" s="86" t="s">
        <v>19</v>
      </c>
      <c r="G29" s="86"/>
      <c r="H29" s="86"/>
      <c r="I29" s="86"/>
      <c r="J29" s="86"/>
      <c r="K29" s="86"/>
      <c r="L29" s="86"/>
      <c r="M29" s="86"/>
      <c r="N29" s="86"/>
      <c r="O29" s="86"/>
      <c r="P29" s="86"/>
      <c r="Q29" s="86"/>
      <c r="R29" s="86"/>
      <c r="S29" s="86"/>
      <c r="T29" s="86"/>
      <c r="U29" s="86"/>
      <c r="W29" s="17" t="s">
        <v>25</v>
      </c>
    </row>
    <row r="30" spans="1:29" ht="82.5" customHeight="1" thickBot="1" x14ac:dyDescent="0.5">
      <c r="F30" s="86" t="s">
        <v>26</v>
      </c>
      <c r="G30" s="86"/>
      <c r="H30" s="86"/>
      <c r="I30" s="86"/>
      <c r="J30" s="86"/>
      <c r="K30" s="86"/>
      <c r="L30" s="86"/>
      <c r="M30" s="86"/>
      <c r="N30" s="86"/>
      <c r="O30" s="86"/>
      <c r="P30" s="86"/>
      <c r="Q30" s="86"/>
      <c r="R30" s="86"/>
      <c r="S30" s="86"/>
      <c r="T30" s="86"/>
      <c r="U30" s="86"/>
      <c r="W30" s="83" t="s">
        <v>14</v>
      </c>
      <c r="X30" s="83"/>
      <c r="Y30" s="83"/>
      <c r="Z30" s="83"/>
      <c r="AA30" s="83"/>
      <c r="AB30" s="83"/>
    </row>
    <row r="31" spans="1:29" ht="63.75" customHeight="1" thickBot="1" x14ac:dyDescent="0.5">
      <c r="F31" s="86" t="s">
        <v>20</v>
      </c>
      <c r="G31" s="86"/>
      <c r="H31" s="86"/>
      <c r="I31" s="86"/>
      <c r="J31" s="86"/>
      <c r="K31" s="86"/>
      <c r="L31" s="86"/>
      <c r="M31" s="86"/>
      <c r="N31" s="86"/>
      <c r="O31" s="86"/>
      <c r="P31" s="86"/>
      <c r="Q31" s="86"/>
      <c r="R31" s="86"/>
      <c r="S31" s="86"/>
      <c r="T31" s="86"/>
      <c r="U31" s="86"/>
      <c r="W31" s="12" t="s">
        <v>13</v>
      </c>
      <c r="X31" s="19">
        <v>4.6800000000000001E-2</v>
      </c>
      <c r="Y31" s="7" t="s">
        <v>1</v>
      </c>
      <c r="Z31" s="34">
        <f>X31/(0.467*(2.92/(X32*X33)+1))</f>
        <v>1.7784479898663934E-2</v>
      </c>
      <c r="AA31" s="35" t="s">
        <v>9</v>
      </c>
      <c r="AB31" s="15">
        <f>Z31*3600</f>
        <v>64.024127635190155</v>
      </c>
      <c r="AC31" s="14" t="s">
        <v>15</v>
      </c>
    </row>
    <row r="32" spans="1:29" ht="181.5" customHeight="1" x14ac:dyDescent="0.4">
      <c r="F32" s="86" t="s">
        <v>27</v>
      </c>
      <c r="G32" s="86"/>
      <c r="H32" s="86"/>
      <c r="I32" s="86"/>
      <c r="J32" s="86"/>
      <c r="K32" s="86"/>
      <c r="L32" s="86"/>
      <c r="M32" s="86"/>
      <c r="N32" s="86"/>
      <c r="O32" s="86"/>
      <c r="P32" s="86"/>
      <c r="Q32" s="86"/>
      <c r="R32" s="86"/>
      <c r="S32" s="86"/>
      <c r="T32" s="86"/>
      <c r="U32" s="86"/>
      <c r="W32" s="18" t="s">
        <v>18</v>
      </c>
      <c r="X32" s="16">
        <f>A3/2*10</f>
        <v>52.5</v>
      </c>
      <c r="AB32" s="5"/>
      <c r="AC32" s="6"/>
    </row>
    <row r="33" spans="6:29" ht="99.75" customHeight="1" x14ac:dyDescent="0.4">
      <c r="F33" s="86" t="s">
        <v>22</v>
      </c>
      <c r="G33" s="86"/>
      <c r="H33" s="86"/>
      <c r="I33" s="86"/>
      <c r="J33" s="86"/>
      <c r="K33" s="86"/>
      <c r="L33" s="86"/>
      <c r="M33" s="86"/>
      <c r="N33" s="86"/>
      <c r="O33" s="86"/>
      <c r="P33" s="86"/>
      <c r="Q33" s="86"/>
      <c r="R33" s="86"/>
      <c r="S33" s="86"/>
      <c r="T33" s="86"/>
      <c r="U33" s="86"/>
      <c r="W33" s="8" t="s">
        <v>0</v>
      </c>
      <c r="X33" s="8">
        <v>1.2E-2</v>
      </c>
      <c r="AB33" s="5"/>
      <c r="AC33" s="6"/>
    </row>
    <row r="34" spans="6:29" ht="52.5" customHeight="1" x14ac:dyDescent="0.4">
      <c r="F34" s="86" t="s">
        <v>21</v>
      </c>
      <c r="G34" s="86"/>
      <c r="H34" s="86"/>
      <c r="I34" s="86"/>
      <c r="J34" s="86"/>
      <c r="K34" s="86"/>
      <c r="L34" s="86"/>
      <c r="M34" s="86"/>
      <c r="N34" s="86"/>
      <c r="O34" s="86"/>
      <c r="P34" s="86"/>
      <c r="Q34" s="86"/>
      <c r="R34" s="86"/>
      <c r="S34" s="86"/>
      <c r="T34" s="86"/>
      <c r="U34" s="86"/>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Template_Copy_English</vt:lpstr>
      <vt:lpstr>Template_Copy_Français</vt:lpstr>
      <vt:lpstr>Template_Copy_Español</vt:lpstr>
      <vt:lpstr>EXAMPLE_Kitale_garden_2023</vt:lpstr>
      <vt:lpstr>EXAMPLE_garden_NY</vt:lpstr>
      <vt:lpstr>garden_test2</vt:lpstr>
      <vt:lpstr>INIA_maiz_auditorio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Steven Vanek</cp:lastModifiedBy>
  <dcterms:created xsi:type="dcterms:W3CDTF">2019-06-07T15:47:00Z</dcterms:created>
  <dcterms:modified xsi:type="dcterms:W3CDTF">2024-05-09T03:03:52Z</dcterms:modified>
</cp:coreProperties>
</file>